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8"/>
  </bookViews>
  <sheets>
    <sheet name="NDPL" sheetId="1" r:id="rId1"/>
    <sheet name="BRPL" sheetId="2" r:id="rId2"/>
    <sheet name="BY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Sheet2" sheetId="10" r:id="rId10"/>
  </sheets>
  <definedNames>
    <definedName name="_xlnm.Print_Area" localSheetId="1">'BRPL'!$A$1:$Q$219</definedName>
    <definedName name="_xlnm.Print_Area" localSheetId="2">'BYPL'!$A$1:$Q$171</definedName>
    <definedName name="_xlnm.Print_Area" localSheetId="8">'FINAL EX. SUMMARY'!$A$1:$Q$41</definedName>
    <definedName name="_xlnm.Print_Area" localSheetId="4">'MES'!$A$1:$Q$55</definedName>
    <definedName name="_xlnm.Print_Area" localSheetId="0">'NDPL'!$A$1:$Q$177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<sst xmlns="http://schemas.openxmlformats.org/spreadsheetml/2006/main" count="1769" uniqueCount="504">
  <si>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</si>
  <si>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</si>
  <si>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</si>
  <si>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</si>
  <si>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</si>
  <si>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</si>
  <si>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</si>
  <si>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</si>
  <si>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</si>
  <si>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</si>
  <si>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</si>
  <si>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</si>
  <si>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</si>
  <si>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</si>
  <si>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</si>
  <si>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</si>
  <si>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</si>
  <si>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</si>
  <si>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</si>
  <si>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</si>
  <si>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</si>
  <si>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</si>
  <si>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</si>
  <si>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</si>
  <si>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</si>
  <si>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</si>
  <si>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</si>
  <si>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</si>
  <si>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</si>
  <si>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</si>
  <si>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</si>
  <si>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</si>
  <si>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</si>
  <si>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</si>
  <si>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</si>
  <si>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</si>
  <si>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</si>
  <si>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</si>
  <si>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</si>
  <si>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</si>
  <si>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</si>
  <si>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</si>
  <si>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</si>
  <si>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</si>
  <si>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</si>
  <si>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</si>
  <si>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</si>
  <si>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</si>
  <si>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</si>
  <si>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</si>
  <si>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</si>
  <si>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</si>
  <si>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</si>
  <si>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</si>
  <si>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</si>
  <si>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</si>
  <si>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</si>
  <si>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</si>
  <si>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</si>
  <si>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</si>
  <si>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</si>
  <si>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</si>
  <si>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</si>
  <si>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</si>
  <si>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</si>
  <si>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</si>
  <si>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</si>
  <si>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</si>
  <si>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</si>
  <si>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</si>
  <si>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</si>
  <si>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</si>
  <si>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</si>
  <si>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</si>
  <si>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</si>
  <si>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</si>
  <si>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</si>
  <si>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</si>
  <si>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</si>
  <si>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</si>
  <si>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</si>
  <si>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</si>
  <si>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</si>
  <si>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</si>
  <si>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</si>
  <si>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</si>
  <si>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</si>
  <si>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</si>
  <si>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</si>
  <si>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</si>
  <si>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</si>
  <si>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</si>
  <si>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</si>
  <si>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</si>
  <si>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</si>
  <si>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</si>
  <si>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</si>
  <si>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</si>
  <si>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</si>
  <si>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</si>
  <si>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</si>
  <si>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</si>
  <si>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</si>
  <si>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</si>
  <si>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</si>
  <si>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</si>
  <si>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</si>
  <si>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</si>
  <si>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</si>
  <si>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</si>
  <si>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</si>
  <si>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</si>
  <si>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</si>
  <si>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</si>
  <si>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</si>
  <si>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</si>
  <si>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</si>
  <si>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</si>
  <si>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</si>
  <si>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</si>
  <si>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</si>
  <si>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</si>
  <si>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</si>
  <si>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</si>
  <si>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</si>
  <si>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</si>
  <si>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</si>
  <si>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</si>
  <si>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</si>
  <si>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</si>
  <si>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</si>
  <si>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</si>
  <si>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</si>
  <si>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</si>
  <si>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</si>
  <si>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</si>
  <si>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</si>
  <si>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</si>
  <si>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</si>
  <si>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</si>
  <si>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</si>
  <si>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</si>
  <si>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</si>
  <si>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</si>
  <si>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</si>
  <si>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</si>
  <si>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</si>
  <si>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</si>
  <si>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</si>
  <si>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</si>
  <si>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</si>
  <si>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</si>
  <si>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</si>
  <si>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</si>
  <si>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</si>
  <si>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</si>
  <si>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</si>
  <si>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</si>
  <si>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</si>
  <si>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</si>
  <si>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</si>
  <si>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</si>
  <si>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</si>
  <si>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</si>
  <si>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</si>
  <si>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</si>
  <si>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</si>
  <si>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</si>
  <si>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</si>
  <si>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</si>
  <si>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</si>
  <si>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</si>
  <si>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</si>
  <si>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</si>
  <si>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</si>
  <si>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</si>
  <si>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</si>
  <si>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</si>
  <si>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</si>
  <si>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</si>
  <si>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</si>
  <si>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</si>
  <si>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</si>
  <si>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</si>
  <si>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</si>
  <si>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</si>
  <si>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</si>
  <si>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</si>
  <si>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</si>
  <si>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</si>
  <si>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</si>
  <si>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</si>
  <si>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</si>
  <si>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</si>
  <si>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</si>
  <si>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</si>
  <si>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</si>
  <si>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</si>
  <si>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</si>
  <si>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</si>
  <si>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</si>
  <si>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</si>
  <si>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</si>
  <si>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</si>
  <si>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</si>
  <si>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</si>
  <si>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</si>
  <si>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</si>
  <si>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</si>
  <si>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</si>
  <si>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</si>
  <si>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</si>
  <si>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</si>
  <si>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</si>
  <si>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</si>
  <si>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</si>
  <si>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</si>
  <si>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</si>
  <si>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</si>
  <si>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</si>
  <si>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</si>
  <si>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</si>
  <si>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</si>
  <si>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</si>
  <si>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</si>
  <si>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</si>
  <si>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</si>
  <si>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</si>
  <si>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</si>
  <si>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</si>
  <si>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</si>
  <si>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</si>
  <si>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</si>
  <si>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</si>
  <si>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</si>
  <si>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</si>
  <si>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</si>
  <si>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</si>
  <si>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</si>
  <si>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</si>
  <si>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</si>
  <si>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</si>
  <si>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</si>
  <si>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</si>
  <si>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</si>
  <si>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</si>
  <si>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</si>
  <si>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</si>
  <si>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SH.W.BAGH-2</t>
  </si>
  <si>
    <t>TX-III</t>
  </si>
  <si>
    <t>TOTAL NDPL</t>
  </si>
  <si>
    <t>B/C (IMP.TO BRPL)</t>
  </si>
  <si>
    <t>B/C (IMP.TO NDPL)</t>
  </si>
  <si>
    <t>(EXPORT)</t>
  </si>
  <si>
    <t>IBT-I</t>
  </si>
  <si>
    <t xml:space="preserve">kvarh (lag) </t>
  </si>
  <si>
    <t>IBT-2</t>
  </si>
  <si>
    <t xml:space="preserve">G.T. </t>
  </si>
  <si>
    <t xml:space="preserve">(66KV ) </t>
  </si>
  <si>
    <t>ROHTAK ROAD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</si>
  <si>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</si>
  <si>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</si>
  <si>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</si>
  <si>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</si>
  <si>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</si>
  <si>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</si>
  <si>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</si>
  <si>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</si>
  <si>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</si>
  <si>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</si>
  <si>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</si>
  <si>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</si>
  <si>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</si>
  <si>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</si>
  <si>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</si>
  <si>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</si>
  <si>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</si>
  <si>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</si>
  <si>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</si>
  <si>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</si>
  <si>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</si>
  <si>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</si>
  <si>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</si>
  <si>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</si>
  <si>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</si>
  <si>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</si>
  <si>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</si>
  <si>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</si>
  <si>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</si>
  <si>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</si>
  <si>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</si>
  <si>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</si>
  <si>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</si>
  <si>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</si>
  <si>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</si>
  <si>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</si>
  <si>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</si>
  <si>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</si>
  <si>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</si>
  <si>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</si>
  <si>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</si>
  <si>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</si>
  <si>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</si>
  <si>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</si>
  <si>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</si>
  <si>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</si>
  <si>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</si>
  <si>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</si>
  <si>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</si>
  <si>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</si>
  <si>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</si>
  <si>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</si>
  <si>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</si>
  <si>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</si>
  <si>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</si>
  <si>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</si>
  <si>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</si>
  <si>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</si>
  <si>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</si>
  <si>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</si>
  <si>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</si>
  <si>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</si>
  <si>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</si>
  <si>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</si>
  <si>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</si>
  <si>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</si>
  <si>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</si>
  <si>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</si>
  <si>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</si>
  <si>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</si>
  <si>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</si>
  <si>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</si>
  <si>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</si>
  <si>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</si>
  <si>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</si>
  <si>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</si>
  <si>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</si>
  <si>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</si>
  <si>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</si>
  <si>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</si>
  <si>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</si>
  <si>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</si>
  <si>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</si>
  <si>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</si>
  <si>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</si>
  <si>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</si>
  <si>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</si>
  <si>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</si>
  <si>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</si>
  <si>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</si>
  <si>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</si>
  <si>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</si>
  <si>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</si>
  <si>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</si>
  <si>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</si>
  <si>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</si>
  <si>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</si>
  <si>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</si>
  <si>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</si>
  <si>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</si>
  <si>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</si>
  <si>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</si>
  <si>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</si>
  <si>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</si>
  <si>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</si>
  <si>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</si>
  <si>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</si>
  <si>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</si>
  <si>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</si>
  <si>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</si>
  <si>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</si>
  <si>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</si>
  <si>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</si>
  <si>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</si>
  <si>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</si>
  <si>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</si>
  <si>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</si>
  <si>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</si>
  <si>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</si>
  <si>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</si>
  <si>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</si>
  <si>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</si>
  <si>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</si>
  <si>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</si>
  <si>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</si>
  <si>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</si>
  <si>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</si>
  <si>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</si>
  <si>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</si>
  <si>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</si>
  <si>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</si>
  <si>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</si>
  <si>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</si>
  <si>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</si>
  <si>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</si>
  <si>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</si>
  <si>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</si>
  <si>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</si>
  <si>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</si>
  <si>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</si>
  <si>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</si>
  <si>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</si>
  <si>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</si>
  <si>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</si>
  <si>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</si>
  <si>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</si>
  <si>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</si>
  <si>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</si>
  <si>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</si>
  <si>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</si>
  <si>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</si>
  <si>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</si>
  <si>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</si>
  <si>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</si>
  <si>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</si>
  <si>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</si>
  <si>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</si>
  <si>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16MVA TX-1</t>
  </si>
  <si>
    <t>PPK-1</t>
  </si>
  <si>
    <t>SAGARPUR</t>
  </si>
  <si>
    <t>6)</t>
  </si>
  <si>
    <t>N.Railway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</si>
  <si>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</si>
  <si>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</si>
  <si>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</si>
  <si>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</si>
  <si>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</si>
  <si>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</si>
  <si>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</si>
  <si>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</si>
  <si>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</si>
  <si>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</si>
  <si>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</si>
  <si>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</si>
  <si>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</si>
  <si>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</si>
  <si>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</si>
  <si>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</si>
  <si>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</si>
  <si>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</si>
  <si>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</si>
  <si>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</si>
  <si>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</si>
  <si>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</si>
  <si>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</si>
  <si>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</si>
  <si>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Tx 1</t>
  </si>
  <si>
    <t>SGTN</t>
  </si>
  <si>
    <t>XF465246</t>
  </si>
  <si>
    <t>XF465248</t>
  </si>
  <si>
    <t>Secure</t>
  </si>
  <si>
    <t>66KV TX.4</t>
  </si>
  <si>
    <t>PAAPANKALAN-I</t>
  </si>
  <si>
    <t>66KV Nilothi Ckt-1</t>
  </si>
  <si>
    <t>66KV Nilothi Ckt-2</t>
  </si>
  <si>
    <t>Q0473785</t>
  </si>
  <si>
    <t>Total Generation at GT(IBT1+IBT2) =</t>
  </si>
  <si>
    <t xml:space="preserve">Generation at feeders </t>
  </si>
  <si>
    <t>=</t>
  </si>
  <si>
    <t>NET REACTIVE ENERGY at GT   =</t>
  </si>
  <si>
    <t xml:space="preserve">   (EXPORT)</t>
  </si>
  <si>
    <t>(DERC order        =</t>
  </si>
  <si>
    <t>NET REACTIVE ENERGY at MSW BAWANA   =</t>
  </si>
  <si>
    <t>NET REACTIVE ENERGY at  PRAGATI =</t>
  </si>
  <si>
    <t xml:space="preserve">EAST DELHI WASTE - Ghazipur </t>
  </si>
  <si>
    <t>NET REACTIVE ENERGY at  EDWMP =</t>
  </si>
  <si>
    <t>Reactive Energy distribution to DISCOMs in proportion to their allocation for GT:</t>
  </si>
  <si>
    <t>Reactive Energy distribution to DISCOMs in proportion to their allocation for MSW-BAWANA:</t>
  </si>
  <si>
    <t>Reactive Energy distribution to DISCOMs in proportion to their allocation for PRAGATI :</t>
  </si>
  <si>
    <t>A)</t>
  </si>
  <si>
    <t>B)</t>
  </si>
  <si>
    <t>C)</t>
  </si>
  <si>
    <t>D)</t>
  </si>
  <si>
    <t>E)</t>
  </si>
  <si>
    <t>O/G 33KV RAMA ROAD</t>
  </si>
  <si>
    <t>20MVATX-III</t>
  </si>
  <si>
    <t>JANUARY-2023</t>
  </si>
  <si>
    <t>INTIAL READING 01/01/2023</t>
  </si>
  <si>
    <t>FINAL READING 31/01/2023</t>
  </si>
  <si>
    <t xml:space="preserve">                                      PERIOD 1st JANUARY-2023 TO 31st  JANUARY-2023</t>
  </si>
  <si>
    <t>w.e.f 25.01.23</t>
  </si>
  <si>
    <t>w.e.f 20.01.2023</t>
  </si>
  <si>
    <t>w.e.f 06.01.2023</t>
  </si>
  <si>
    <t>w.e.f 19.01.2023</t>
  </si>
  <si>
    <t>check meter</t>
  </si>
  <si>
    <t>Assessment dec-2022</t>
  </si>
  <si>
    <t>Reactive Energy distribution to DISCOMs in proportion to their Active Energy drawl(week No- 43 FY2022-23)  for EDWMP-GHAZIPUR :</t>
  </si>
  <si>
    <t>5 days assessmet</t>
  </si>
  <si>
    <t>5 days assessment</t>
  </si>
  <si>
    <t>upto 16.01.2023</t>
  </si>
  <si>
    <t>16 days assessment</t>
  </si>
  <si>
    <t>upto 02.01.2023</t>
  </si>
  <si>
    <t>assessment 18 days</t>
  </si>
  <si>
    <t>assessment 1 day dec-22</t>
  </si>
  <si>
    <t>F)</t>
  </si>
  <si>
    <t>TOTAL REACTIVE ENRGY DISTRIBUTION OF EACH DISCOM ON DELHI GENERATORS (A+B+C+D+E)</t>
  </si>
  <si>
    <t>Reactive Energy distribution to DISCOMs in proportion to their allocation for TEKHAND:</t>
  </si>
  <si>
    <t>TEKHAND WASTE TO ENERGY PLANT</t>
  </si>
  <si>
    <t>C.O.D wef 26.01.2023</t>
  </si>
  <si>
    <t>w.e.f 26.01.2023</t>
  </si>
  <si>
    <t xml:space="preserve">01.01.23-09.01.23 </t>
  </si>
  <si>
    <t>Assessment for 07 days(Recording Disturbed)</t>
  </si>
  <si>
    <t xml:space="preserve">27.01.23-01.02.23 </t>
  </si>
  <si>
    <t xml:space="preserve">14.01.23-25.01.23 </t>
  </si>
</sst>
</file>

<file path=xl/styles.xml><?xml version="1.0" encoding="utf-8"?>
<styleSheet xmlns="http://schemas.openxmlformats.org/spreadsheetml/2006/main">
  <numFmts count="5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0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0" fillId="31" borderId="7" applyNumberFormat="0" applyFont="0" applyAlignment="0" applyProtection="0"/>
    <xf numFmtId="0" fontId="102" fillId="26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87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1" xfId="0" applyFont="1" applyFill="1" applyBorder="1" applyAlignment="1">
      <alignment horizontal="center"/>
    </xf>
    <xf numFmtId="0" fontId="0" fillId="0" borderId="13" xfId="0" applyBorder="1" applyAlignment="1">
      <alignment/>
    </xf>
    <xf numFmtId="2" fontId="7" fillId="0" borderId="11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left" vertical="center"/>
    </xf>
    <xf numFmtId="1" fontId="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2" fontId="4" fillId="0" borderId="22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2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193" fontId="8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92" fontId="7" fillId="0" borderId="18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left" vertical="center"/>
    </xf>
    <xf numFmtId="1" fontId="0" fillId="0" borderId="22" xfId="0" applyNumberFormat="1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29" xfId="0" applyFont="1" applyFill="1" applyBorder="1" applyAlignment="1">
      <alignment horizontal="center"/>
    </xf>
    <xf numFmtId="0" fontId="17" fillId="0" borderId="20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192" fontId="8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5" fillId="0" borderId="32" xfId="0" applyFont="1" applyBorder="1" applyAlignment="1">
      <alignment/>
    </xf>
    <xf numFmtId="0" fontId="26" fillId="0" borderId="32" xfId="0" applyFont="1" applyBorder="1" applyAlignment="1">
      <alignment/>
    </xf>
    <xf numFmtId="0" fontId="27" fillId="0" borderId="32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2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0" fillId="0" borderId="0" xfId="0" applyFont="1" applyBorder="1" applyAlignment="1">
      <alignment/>
    </xf>
    <xf numFmtId="0" fontId="0" fillId="0" borderId="19" xfId="0" applyFont="1" applyFill="1" applyBorder="1" applyAlignment="1">
      <alignment horizontal="left"/>
    </xf>
    <xf numFmtId="0" fontId="21" fillId="0" borderId="24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3" xfId="0" applyFont="1" applyBorder="1" applyAlignment="1">
      <alignment/>
    </xf>
    <xf numFmtId="0" fontId="0" fillId="0" borderId="33" xfId="0" applyBorder="1" applyAlignment="1">
      <alignment/>
    </xf>
    <xf numFmtId="49" fontId="0" fillId="0" borderId="0" xfId="0" applyNumberFormat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5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0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/>
    </xf>
    <xf numFmtId="192" fontId="21" fillId="0" borderId="27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1" fontId="19" fillId="0" borderId="22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17" xfId="0" applyNumberFormat="1" applyFont="1" applyFill="1" applyBorder="1" applyAlignment="1">
      <alignment horizontal="center"/>
    </xf>
    <xf numFmtId="2" fontId="49" fillId="0" borderId="12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" fontId="49" fillId="0" borderId="12" xfId="0" applyNumberFormat="1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2" fontId="20" fillId="0" borderId="13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vertical="center"/>
    </xf>
    <xf numFmtId="0" fontId="21" fillId="0" borderId="19" xfId="0" applyFont="1" applyFill="1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2" fontId="50" fillId="0" borderId="12" xfId="0" applyNumberFormat="1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0" fillId="0" borderId="12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22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/>
    </xf>
    <xf numFmtId="1" fontId="13" fillId="0" borderId="1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17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37" xfId="0" applyFont="1" applyBorder="1" applyAlignment="1">
      <alignment/>
    </xf>
    <xf numFmtId="0" fontId="20" fillId="0" borderId="35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2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22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15" fillId="0" borderId="22" xfId="0" applyNumberFormat="1" applyFont="1" applyFill="1" applyBorder="1" applyAlignment="1">
      <alignment vertical="top"/>
    </xf>
    <xf numFmtId="0" fontId="58" fillId="0" borderId="0" xfId="0" applyFont="1" applyBorder="1" applyAlignment="1">
      <alignment horizontal="center" vertical="center"/>
    </xf>
    <xf numFmtId="2" fontId="15" fillId="0" borderId="12" xfId="0" applyNumberFormat="1" applyFont="1" applyFill="1" applyBorder="1" applyAlignment="1">
      <alignment vertical="top"/>
    </xf>
    <xf numFmtId="1" fontId="0" fillId="0" borderId="11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left"/>
    </xf>
    <xf numFmtId="0" fontId="62" fillId="0" borderId="23" xfId="0" applyFont="1" applyFill="1" applyBorder="1" applyAlignment="1">
      <alignment/>
    </xf>
    <xf numFmtId="0" fontId="62" fillId="0" borderId="25" xfId="0" applyFont="1" applyFill="1" applyBorder="1" applyAlignment="1">
      <alignment/>
    </xf>
    <xf numFmtId="192" fontId="63" fillId="0" borderId="19" xfId="0" applyNumberFormat="1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1" xfId="0" applyFont="1" applyFill="1" applyBorder="1" applyAlignment="1">
      <alignment horizontal="left" vertical="center"/>
    </xf>
    <xf numFmtId="192" fontId="21" fillId="0" borderId="22" xfId="0" applyNumberFormat="1" applyFont="1" applyFill="1" applyBorder="1" applyAlignment="1">
      <alignment horizontal="center" vertical="center"/>
    </xf>
    <xf numFmtId="192" fontId="21" fillId="0" borderId="19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192" fontId="17" fillId="0" borderId="0" xfId="0" applyNumberFormat="1" applyFont="1" applyFill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22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29" xfId="0" applyFont="1" applyFill="1" applyBorder="1" applyAlignment="1">
      <alignment wrapText="1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16" fillId="0" borderId="29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9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9" xfId="0" applyFill="1" applyBorder="1" applyAlignment="1">
      <alignment horizontal="center" wrapText="1"/>
    </xf>
    <xf numFmtId="0" fontId="0" fillId="0" borderId="29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29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top"/>
    </xf>
    <xf numFmtId="0" fontId="13" fillId="0" borderId="29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/>
    </xf>
    <xf numFmtId="0" fontId="0" fillId="0" borderId="29" xfId="0" applyFill="1" applyBorder="1" applyAlignment="1">
      <alignment wrapText="1"/>
    </xf>
    <xf numFmtId="0" fontId="16" fillId="0" borderId="29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49" fontId="19" fillId="0" borderId="26" xfId="0" applyNumberFormat="1" applyFont="1" applyFill="1" applyBorder="1" applyAlignment="1">
      <alignment horizontal="right" vertical="top"/>
    </xf>
    <xf numFmtId="49" fontId="19" fillId="0" borderId="29" xfId="0" applyNumberFormat="1" applyFont="1" applyFill="1" applyBorder="1" applyAlignment="1">
      <alignment horizontal="right" vertical="top"/>
    </xf>
    <xf numFmtId="49" fontId="4" fillId="0" borderId="29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41" xfId="0" applyFill="1" applyBorder="1" applyAlignment="1">
      <alignment/>
    </xf>
    <xf numFmtId="0" fontId="31" fillId="0" borderId="23" xfId="0" applyFont="1" applyFill="1" applyBorder="1" applyAlignment="1">
      <alignment/>
    </xf>
    <xf numFmtId="0" fontId="32" fillId="0" borderId="18" xfId="0" applyFont="1" applyFill="1" applyBorder="1" applyAlignment="1">
      <alignment/>
    </xf>
    <xf numFmtId="0" fontId="37" fillId="0" borderId="2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4" xfId="0" applyFont="1" applyFill="1" applyBorder="1" applyAlignment="1">
      <alignment/>
    </xf>
    <xf numFmtId="0" fontId="34" fillId="0" borderId="24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40" xfId="0" applyFont="1" applyFill="1" applyBorder="1" applyAlignment="1">
      <alignment/>
    </xf>
    <xf numFmtId="0" fontId="39" fillId="0" borderId="24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40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35" fillId="0" borderId="19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192" fontId="46" fillId="0" borderId="19" xfId="0" applyNumberFormat="1" applyFont="1" applyFill="1" applyBorder="1" applyAlignment="1">
      <alignment horizontal="center" shrinkToFit="1"/>
    </xf>
    <xf numFmtId="0" fontId="0" fillId="0" borderId="19" xfId="0" applyFont="1" applyFill="1" applyBorder="1" applyAlignment="1">
      <alignment/>
    </xf>
    <xf numFmtId="0" fontId="35" fillId="0" borderId="41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22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19" xfId="0" applyFont="1" applyFill="1" applyBorder="1" applyAlignment="1">
      <alignment/>
    </xf>
    <xf numFmtId="0" fontId="60" fillId="0" borderId="24" xfId="0" applyFont="1" applyFill="1" applyBorder="1" applyAlignment="1">
      <alignment/>
    </xf>
    <xf numFmtId="0" fontId="59" fillId="0" borderId="24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4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40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0" fontId="20" fillId="0" borderId="4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2" xfId="0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3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92" fontId="2" fillId="0" borderId="18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2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193" fontId="0" fillId="0" borderId="13" xfId="0" applyNumberFormat="1" applyFill="1" applyBorder="1" applyAlignment="1">
      <alignment vertical="center"/>
    </xf>
    <xf numFmtId="0" fontId="17" fillId="0" borderId="10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17" xfId="0" applyNumberForma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22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93" fontId="0" fillId="0" borderId="27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left"/>
    </xf>
    <xf numFmtId="0" fontId="23" fillId="0" borderId="24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7" xfId="0" applyFill="1" applyBorder="1" applyAlignment="1">
      <alignment/>
    </xf>
    <xf numFmtId="0" fontId="19" fillId="0" borderId="22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29" xfId="0" applyFont="1" applyFill="1" applyBorder="1" applyAlignment="1">
      <alignment wrapText="1"/>
    </xf>
    <xf numFmtId="194" fontId="45" fillId="0" borderId="17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wrapText="1"/>
    </xf>
    <xf numFmtId="194" fontId="13" fillId="0" borderId="17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29" xfId="0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201" fontId="16" fillId="0" borderId="12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13" xfId="0" applyNumberFormat="1" applyFont="1" applyFill="1" applyBorder="1" applyAlignment="1">
      <alignment vertical="center"/>
    </xf>
    <xf numFmtId="0" fontId="16" fillId="0" borderId="26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1" fontId="16" fillId="0" borderId="1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93" fontId="16" fillId="0" borderId="17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2" fontId="16" fillId="0" borderId="19" xfId="0" applyNumberFormat="1" applyFont="1" applyFill="1" applyBorder="1" applyAlignment="1">
      <alignment/>
    </xf>
    <xf numFmtId="2" fontId="16" fillId="0" borderId="19" xfId="0" applyNumberFormat="1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193" fontId="6" fillId="0" borderId="43" xfId="0" applyNumberFormat="1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24" fillId="0" borderId="29" xfId="0" applyFont="1" applyFill="1" applyBorder="1" applyAlignment="1">
      <alignment wrapText="1"/>
    </xf>
    <xf numFmtId="0" fontId="20" fillId="0" borderId="29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22" xfId="0" applyNumberFormat="1" applyFont="1" applyFill="1" applyBorder="1" applyAlignment="1">
      <alignment horizontal="left" wrapText="1"/>
    </xf>
    <xf numFmtId="0" fontId="13" fillId="0" borderId="22" xfId="0" applyFont="1" applyFill="1" applyBorder="1" applyAlignment="1">
      <alignment horizontal="center"/>
    </xf>
    <xf numFmtId="0" fontId="13" fillId="0" borderId="22" xfId="0" applyFont="1" applyFill="1" applyBorder="1" applyAlignment="1">
      <alignment/>
    </xf>
    <xf numFmtId="0" fontId="16" fillId="0" borderId="29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22" xfId="0" applyNumberFormat="1" applyFont="1" applyFill="1" applyBorder="1" applyAlignment="1">
      <alignment horizontal="center"/>
    </xf>
    <xf numFmtId="0" fontId="13" fillId="0" borderId="38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20" fillId="0" borderId="29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29" xfId="0" applyNumberFormat="1" applyFill="1" applyBorder="1" applyAlignment="1">
      <alignment/>
    </xf>
    <xf numFmtId="0" fontId="16" fillId="0" borderId="29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0" fontId="20" fillId="0" borderId="17" xfId="0" applyFont="1" applyFill="1" applyBorder="1" applyAlignment="1">
      <alignment horizontal="center"/>
    </xf>
    <xf numFmtId="0" fontId="19" fillId="0" borderId="29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left" wrapText="1"/>
    </xf>
    <xf numFmtId="0" fontId="16" fillId="0" borderId="38" xfId="0" applyFont="1" applyFill="1" applyBorder="1" applyAlignment="1">
      <alignment/>
    </xf>
    <xf numFmtId="0" fontId="4" fillId="0" borderId="29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/>
    </xf>
    <xf numFmtId="2" fontId="13" fillId="0" borderId="22" xfId="0" applyNumberFormat="1" applyFont="1" applyFill="1" applyBorder="1" applyAlignment="1">
      <alignment/>
    </xf>
    <xf numFmtId="0" fontId="0" fillId="0" borderId="38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17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1" fontId="19" fillId="32" borderId="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1" fontId="19" fillId="32" borderId="0" xfId="0" applyNumberFormat="1" applyFont="1" applyFill="1" applyBorder="1" applyAlignment="1">
      <alignment horizontal="left"/>
    </xf>
    <xf numFmtId="1" fontId="49" fillId="32" borderId="0" xfId="0" applyNumberFormat="1" applyFont="1" applyFill="1" applyBorder="1" applyAlignment="1">
      <alignment horizontal="center"/>
    </xf>
    <xf numFmtId="0" fontId="13" fillId="32" borderId="0" xfId="0" applyFont="1" applyFill="1" applyBorder="1" applyAlignment="1">
      <alignment/>
    </xf>
    <xf numFmtId="1" fontId="69" fillId="32" borderId="0" xfId="0" applyNumberFormat="1" applyFont="1" applyFill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19" xfId="0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19" fillId="0" borderId="29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45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29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2" fillId="0" borderId="29" xfId="0" applyFont="1" applyFill="1" applyBorder="1" applyAlignment="1">
      <alignment/>
    </xf>
    <xf numFmtId="0" fontId="34" fillId="0" borderId="0" xfId="0" applyFont="1" applyFill="1" applyAlignment="1">
      <alignment/>
    </xf>
    <xf numFmtId="1" fontId="0" fillId="0" borderId="21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2" borderId="0" xfId="0" applyFill="1" applyBorder="1" applyAlignment="1">
      <alignment/>
    </xf>
    <xf numFmtId="193" fontId="13" fillId="0" borderId="22" xfId="0" applyNumberFormat="1" applyFont="1" applyFill="1" applyBorder="1" applyAlignment="1">
      <alignment horizontal="center"/>
    </xf>
    <xf numFmtId="193" fontId="49" fillId="0" borderId="0" xfId="0" applyNumberFormat="1" applyFont="1" applyFill="1" applyBorder="1" applyAlignment="1">
      <alignment horizontal="center"/>
    </xf>
    <xf numFmtId="0" fontId="13" fillId="32" borderId="0" xfId="0" applyFont="1" applyFill="1" applyAlignment="1">
      <alignment/>
    </xf>
    <xf numFmtId="0" fontId="0" fillId="34" borderId="0" xfId="0" applyFill="1" applyAlignment="1">
      <alignment/>
    </xf>
    <xf numFmtId="0" fontId="0" fillId="32" borderId="22" xfId="0" applyFont="1" applyFill="1" applyBorder="1" applyAlignment="1">
      <alignment/>
    </xf>
    <xf numFmtId="0" fontId="0" fillId="32" borderId="22" xfId="0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3" fillId="0" borderId="29" xfId="0" applyFont="1" applyFill="1" applyBorder="1" applyAlignment="1">
      <alignment shrinkToFit="1"/>
    </xf>
    <xf numFmtId="0" fontId="7" fillId="0" borderId="29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2" fontId="17" fillId="0" borderId="18" xfId="0" applyNumberFormat="1" applyFont="1" applyFill="1" applyBorder="1" applyAlignment="1">
      <alignment/>
    </xf>
    <xf numFmtId="1" fontId="19" fillId="0" borderId="18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46" xfId="0" applyNumberFormat="1" applyFont="1" applyFill="1" applyBorder="1" applyAlignment="1">
      <alignment horizontal="center"/>
    </xf>
    <xf numFmtId="2" fontId="0" fillId="0" borderId="47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7" fillId="0" borderId="24" xfId="0" applyFont="1" applyFill="1" applyBorder="1" applyAlignment="1">
      <alignment horizontal="center"/>
    </xf>
    <xf numFmtId="0" fontId="0" fillId="0" borderId="49" xfId="0" applyFill="1" applyBorder="1" applyAlignment="1">
      <alignment/>
    </xf>
    <xf numFmtId="0" fontId="0" fillId="0" borderId="49" xfId="0" applyFont="1" applyFill="1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34" fillId="0" borderId="49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192" fontId="0" fillId="0" borderId="0" xfId="0" applyNumberFormat="1" applyBorder="1" applyAlignment="1">
      <alignment/>
    </xf>
    <xf numFmtId="1" fontId="0" fillId="0" borderId="18" xfId="0" applyNumberFormat="1" applyFont="1" applyFill="1" applyBorder="1" applyAlignment="1">
      <alignment horizontal="center"/>
    </xf>
    <xf numFmtId="2" fontId="13" fillId="0" borderId="18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46" xfId="0" applyNumberFormat="1" applyFont="1" applyFill="1" applyBorder="1" applyAlignment="1">
      <alignment horizontal="center"/>
    </xf>
    <xf numFmtId="2" fontId="0" fillId="0" borderId="47" xfId="0" applyNumberFormat="1" applyFont="1" applyFill="1" applyBorder="1" applyAlignment="1">
      <alignment horizontal="center"/>
    </xf>
    <xf numFmtId="0" fontId="15" fillId="0" borderId="18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0" fillId="0" borderId="42" xfId="0" applyFont="1" applyFill="1" applyBorder="1" applyAlignment="1">
      <alignment horizontal="center"/>
    </xf>
    <xf numFmtId="0" fontId="0" fillId="0" borderId="50" xfId="0" applyFill="1" applyBorder="1" applyAlignment="1">
      <alignment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 horizontal="left"/>
    </xf>
    <xf numFmtId="0" fontId="0" fillId="0" borderId="19" xfId="0" applyBorder="1" applyAlignment="1">
      <alignment horizontal="right"/>
    </xf>
    <xf numFmtId="192" fontId="0" fillId="0" borderId="19" xfId="0" applyNumberForma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34" fillId="0" borderId="50" xfId="0" applyFont="1" applyFill="1" applyBorder="1" applyAlignment="1">
      <alignment/>
    </xf>
    <xf numFmtId="193" fontId="15" fillId="0" borderId="10" xfId="0" applyNumberFormat="1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193" fontId="15" fillId="0" borderId="42" xfId="0" applyNumberFormat="1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34" fillId="0" borderId="10" xfId="0" applyFont="1" applyFill="1" applyBorder="1" applyAlignment="1">
      <alignment/>
    </xf>
    <xf numFmtId="2" fontId="17" fillId="0" borderId="18" xfId="0" applyNumberFormat="1" applyFont="1" applyFill="1" applyBorder="1" applyAlignment="1">
      <alignment/>
    </xf>
    <xf numFmtId="0" fontId="15" fillId="0" borderId="24" xfId="0" applyFont="1" applyFill="1" applyBorder="1" applyAlignment="1">
      <alignment horizontal="center"/>
    </xf>
    <xf numFmtId="0" fontId="38" fillId="0" borderId="24" xfId="0" applyFont="1" applyFill="1" applyBorder="1" applyAlignment="1">
      <alignment horizontal="center"/>
    </xf>
    <xf numFmtId="193" fontId="15" fillId="0" borderId="0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left"/>
    </xf>
    <xf numFmtId="193" fontId="19" fillId="0" borderId="18" xfId="0" applyNumberFormat="1" applyFont="1" applyFill="1" applyBorder="1" applyAlignment="1">
      <alignment/>
    </xf>
    <xf numFmtId="0" fontId="19" fillId="0" borderId="18" xfId="0" applyFont="1" applyFill="1" applyBorder="1" applyAlignment="1">
      <alignment/>
    </xf>
    <xf numFmtId="192" fontId="0" fillId="0" borderId="18" xfId="0" applyNumberFormat="1" applyFill="1" applyBorder="1" applyAlignment="1">
      <alignment/>
    </xf>
    <xf numFmtId="0" fontId="34" fillId="0" borderId="48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50" xfId="0" applyBorder="1" applyAlignment="1">
      <alignment/>
    </xf>
    <xf numFmtId="0" fontId="17" fillId="0" borderId="18" xfId="0" applyFont="1" applyBorder="1" applyAlignment="1">
      <alignment/>
    </xf>
    <xf numFmtId="0" fontId="68" fillId="0" borderId="23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9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16" fillId="0" borderId="29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20" fillId="0" borderId="49" xfId="0" applyFont="1" applyFill="1" applyBorder="1" applyAlignment="1">
      <alignment vertical="center" wrapText="1"/>
    </xf>
    <xf numFmtId="0" fontId="20" fillId="0" borderId="50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92" fontId="16" fillId="0" borderId="0" xfId="0" applyNumberFormat="1" applyFont="1" applyFill="1" applyBorder="1" applyAlignment="1">
      <alignment horizontal="center" vertical="center"/>
    </xf>
    <xf numFmtId="192" fontId="16" fillId="0" borderId="17" xfId="0" applyNumberFormat="1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23" xfId="0" applyFill="1" applyBorder="1" applyAlignment="1">
      <alignment/>
    </xf>
    <xf numFmtId="192" fontId="15" fillId="0" borderId="0" xfId="0" applyNumberFormat="1" applyFont="1" applyFill="1" applyBorder="1" applyAlignment="1">
      <alignment horizontal="center"/>
    </xf>
    <xf numFmtId="192" fontId="17" fillId="0" borderId="19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9" fillId="0" borderId="41" xfId="0" applyFont="1" applyFill="1" applyBorder="1" applyAlignment="1">
      <alignment/>
    </xf>
    <xf numFmtId="0" fontId="42" fillId="0" borderId="0" xfId="0" applyFont="1" applyFill="1" applyAlignment="1">
      <alignment horizontal="center" vertical="center"/>
    </xf>
    <xf numFmtId="192" fontId="19" fillId="0" borderId="0" xfId="0" applyNumberFormat="1" applyFont="1" applyFill="1" applyBorder="1" applyAlignment="1">
      <alignment/>
    </xf>
    <xf numFmtId="192" fontId="46" fillId="0" borderId="0" xfId="0" applyNumberFormat="1" applyFont="1" applyFill="1" applyBorder="1" applyAlignment="1">
      <alignment horizontal="center" shrinkToFit="1"/>
    </xf>
    <xf numFmtId="0" fontId="31" fillId="0" borderId="40" xfId="0" applyFont="1" applyFill="1" applyBorder="1" applyAlignment="1">
      <alignment shrinkToFit="1"/>
    </xf>
    <xf numFmtId="2" fontId="7" fillId="0" borderId="0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left"/>
    </xf>
    <xf numFmtId="193" fontId="2" fillId="0" borderId="0" xfId="0" applyNumberFormat="1" applyFont="1" applyFill="1" applyAlignment="1">
      <alignment/>
    </xf>
    <xf numFmtId="0" fontId="0" fillId="0" borderId="27" xfId="0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/>
    </xf>
    <xf numFmtId="0" fontId="13" fillId="0" borderId="27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38" xfId="0" applyFont="1" applyFill="1" applyBorder="1" applyAlignment="1">
      <alignment/>
    </xf>
    <xf numFmtId="1" fontId="19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49" fillId="0" borderId="42" xfId="0" applyFont="1" applyFill="1" applyBorder="1" applyAlignment="1">
      <alignment horizontal="center"/>
    </xf>
    <xf numFmtId="0" fontId="49" fillId="0" borderId="19" xfId="0" applyFont="1" applyFill="1" applyBorder="1" applyAlignment="1">
      <alignment/>
    </xf>
    <xf numFmtId="0" fontId="49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/>
    </xf>
    <xf numFmtId="1" fontId="16" fillId="0" borderId="0" xfId="0" applyNumberFormat="1" applyFont="1" applyFill="1" applyBorder="1" applyAlignment="1">
      <alignment horizontal="center"/>
    </xf>
    <xf numFmtId="192" fontId="50" fillId="0" borderId="0" xfId="0" applyNumberFormat="1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40" fillId="0" borderId="40" xfId="0" applyFont="1" applyFill="1" applyBorder="1" applyAlignment="1">
      <alignment/>
    </xf>
    <xf numFmtId="0" fontId="37" fillId="0" borderId="19" xfId="0" applyFont="1" applyFill="1" applyBorder="1" applyAlignment="1">
      <alignment/>
    </xf>
    <xf numFmtId="192" fontId="23" fillId="0" borderId="19" xfId="0" applyNumberFormat="1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/>
    </xf>
    <xf numFmtId="0" fontId="45" fillId="0" borderId="19" xfId="0" applyFont="1" applyFill="1" applyBorder="1" applyAlignment="1">
      <alignment/>
    </xf>
    <xf numFmtId="0" fontId="31" fillId="0" borderId="41" xfId="0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/>
    </xf>
    <xf numFmtId="1" fontId="16" fillId="0" borderId="17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192" fontId="21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19" fillId="0" borderId="19" xfId="0" applyFont="1" applyBorder="1" applyAlignment="1">
      <alignment/>
    </xf>
    <xf numFmtId="0" fontId="34" fillId="0" borderId="18" xfId="0" applyFont="1" applyFill="1" applyBorder="1" applyAlignment="1">
      <alignment horizontal="center"/>
    </xf>
    <xf numFmtId="2" fontId="34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2" fontId="2" fillId="0" borderId="19" xfId="0" applyNumberFormat="1" applyFont="1" applyFill="1" applyBorder="1" applyAlignment="1">
      <alignment horizontal="center"/>
    </xf>
    <xf numFmtId="192" fontId="2" fillId="0" borderId="43" xfId="0" applyNumberFormat="1" applyFont="1" applyFill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51" xfId="0" applyFont="1" applyBorder="1" applyAlignment="1">
      <alignment/>
    </xf>
    <xf numFmtId="0" fontId="19" fillId="0" borderId="51" xfId="0" applyFont="1" applyBorder="1" applyAlignment="1">
      <alignment horizontal="left"/>
    </xf>
    <xf numFmtId="0" fontId="0" fillId="0" borderId="51" xfId="0" applyBorder="1" applyAlignment="1">
      <alignment/>
    </xf>
    <xf numFmtId="0" fontId="0" fillId="0" borderId="51" xfId="0" applyBorder="1" applyAlignment="1">
      <alignment horizontal="right"/>
    </xf>
    <xf numFmtId="193" fontId="15" fillId="0" borderId="51" xfId="0" applyNumberFormat="1" applyFont="1" applyFill="1" applyBorder="1" applyAlignment="1">
      <alignment horizontal="center"/>
    </xf>
    <xf numFmtId="192" fontId="0" fillId="0" borderId="51" xfId="0" applyNumberFormat="1" applyBorder="1" applyAlignment="1">
      <alignment/>
    </xf>
    <xf numFmtId="0" fontId="50" fillId="0" borderId="17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51" xfId="0" applyFont="1" applyBorder="1" applyAlignment="1">
      <alignment/>
    </xf>
    <xf numFmtId="193" fontId="19" fillId="0" borderId="51" xfId="0" applyNumberFormat="1" applyFont="1" applyBorder="1" applyAlignment="1">
      <alignment/>
    </xf>
    <xf numFmtId="0" fontId="0" fillId="0" borderId="46" xfId="0" applyFill="1" applyBorder="1" applyAlignment="1">
      <alignment horizontal="right"/>
    </xf>
    <xf numFmtId="0" fontId="19" fillId="0" borderId="46" xfId="0" applyFont="1" applyFill="1" applyBorder="1" applyAlignment="1">
      <alignment/>
    </xf>
    <xf numFmtId="0" fontId="0" fillId="0" borderId="51" xfId="0" applyFill="1" applyBorder="1" applyAlignment="1">
      <alignment/>
    </xf>
    <xf numFmtId="0" fontId="0" fillId="0" borderId="44" xfId="0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wrapText="1"/>
    </xf>
    <xf numFmtId="1" fontId="19" fillId="0" borderId="52" xfId="0" applyNumberFormat="1" applyFont="1" applyFill="1" applyBorder="1" applyAlignment="1">
      <alignment horizontal="left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192" fontId="0" fillId="0" borderId="18" xfId="0" applyNumberFormat="1" applyBorder="1" applyAlignment="1">
      <alignment/>
    </xf>
    <xf numFmtId="0" fontId="0" fillId="0" borderId="46" xfId="0" applyBorder="1" applyAlignment="1">
      <alignment horizontal="right"/>
    </xf>
    <xf numFmtId="193" fontId="15" fillId="0" borderId="47" xfId="0" applyNumberFormat="1" applyFont="1" applyFill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0" fillId="0" borderId="18" xfId="0" applyFont="1" applyBorder="1" applyAlignment="1">
      <alignment/>
    </xf>
    <xf numFmtId="192" fontId="2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center"/>
    </xf>
    <xf numFmtId="0" fontId="1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7"/>
  <sheetViews>
    <sheetView view="pageBreakPreview" zoomScale="85" zoomScaleSheetLayoutView="85" workbookViewId="0" topLeftCell="A145">
      <selection activeCell="K149" sqref="K149"/>
    </sheetView>
  </sheetViews>
  <sheetFormatPr defaultColWidth="9.140625" defaultRowHeight="12.75"/>
  <cols>
    <col min="1" max="1" width="4.00390625" style="341" customWidth="1"/>
    <col min="2" max="2" width="26.57421875" style="341" customWidth="1"/>
    <col min="3" max="3" width="12.28125" style="341" customWidth="1"/>
    <col min="4" max="4" width="9.28125" style="341" customWidth="1"/>
    <col min="5" max="5" width="17.140625" style="341" customWidth="1"/>
    <col min="6" max="6" width="10.8515625" style="341" customWidth="1"/>
    <col min="7" max="7" width="13.8515625" style="341" customWidth="1"/>
    <col min="8" max="8" width="14.00390625" style="341" customWidth="1"/>
    <col min="9" max="9" width="10.57421875" style="341" customWidth="1"/>
    <col min="10" max="10" width="13.00390625" style="341" customWidth="1"/>
    <col min="11" max="11" width="13.421875" style="341" customWidth="1"/>
    <col min="12" max="12" width="13.57421875" style="341" customWidth="1"/>
    <col min="13" max="13" width="14.00390625" style="341" customWidth="1"/>
    <col min="14" max="14" width="10.7109375" style="341" customWidth="1"/>
    <col min="15" max="15" width="12.8515625" style="341" customWidth="1"/>
    <col min="16" max="16" width="14.28125" style="341" customWidth="1"/>
    <col min="17" max="17" width="20.421875" style="341" customWidth="1"/>
    <col min="18" max="18" width="4.7109375" style="341" customWidth="1"/>
    <col min="19" max="16384" width="9.140625" style="341" customWidth="1"/>
  </cols>
  <sheetData>
    <row r="1" spans="1:17" s="75" customFormat="1" ht="14.25" customHeight="1">
      <c r="A1" s="120" t="s">
        <v>214</v>
      </c>
      <c r="Q1" s="637" t="s">
        <v>476</v>
      </c>
    </row>
    <row r="2" spans="1:11" s="78" customFormat="1" ht="14.25" customHeight="1">
      <c r="A2" s="14" t="s">
        <v>215</v>
      </c>
      <c r="K2" s="638"/>
    </row>
    <row r="3" spans="1:8" s="78" customFormat="1" ht="14.25" customHeight="1">
      <c r="A3" s="639" t="s">
        <v>0</v>
      </c>
      <c r="B3" s="640"/>
      <c r="C3" s="640"/>
      <c r="D3" s="640"/>
      <c r="E3" s="640"/>
      <c r="F3" s="640"/>
      <c r="G3" s="640"/>
      <c r="H3" s="400"/>
    </row>
    <row r="4" spans="1:16" s="451" customFormat="1" ht="14.25" customHeight="1" thickBot="1">
      <c r="A4" s="641" t="s">
        <v>216</v>
      </c>
      <c r="G4" s="210"/>
      <c r="H4" s="210"/>
      <c r="I4" s="642" t="s">
        <v>354</v>
      </c>
      <c r="J4" s="210"/>
      <c r="K4" s="210"/>
      <c r="L4" s="210"/>
      <c r="M4" s="210"/>
      <c r="N4" s="642" t="s">
        <v>355</v>
      </c>
      <c r="O4" s="210"/>
      <c r="P4" s="210"/>
    </row>
    <row r="5" spans="1:17" s="403" customFormat="1" ht="56.25" customHeight="1" thickBot="1" thickTop="1">
      <c r="A5" s="401" t="s">
        <v>8</v>
      </c>
      <c r="B5" s="385" t="s">
        <v>9</v>
      </c>
      <c r="C5" s="386" t="s">
        <v>1</v>
      </c>
      <c r="D5" s="386" t="s">
        <v>2</v>
      </c>
      <c r="E5" s="386" t="s">
        <v>3</v>
      </c>
      <c r="F5" s="386" t="s">
        <v>10</v>
      </c>
      <c r="G5" s="384" t="s">
        <v>478</v>
      </c>
      <c r="H5" s="386" t="s">
        <v>477</v>
      </c>
      <c r="I5" s="386" t="s">
        <v>4</v>
      </c>
      <c r="J5" s="386" t="s">
        <v>5</v>
      </c>
      <c r="K5" s="402" t="s">
        <v>6</v>
      </c>
      <c r="L5" s="384" t="str">
        <f>G5</f>
        <v>FINAL READING 31/01/2023</v>
      </c>
      <c r="M5" s="386" t="str">
        <f>H5</f>
        <v>INTIAL READING 01/01/2023</v>
      </c>
      <c r="N5" s="386" t="s">
        <v>4</v>
      </c>
      <c r="O5" s="386" t="s">
        <v>5</v>
      </c>
      <c r="P5" s="402" t="s">
        <v>6</v>
      </c>
      <c r="Q5" s="402" t="s">
        <v>270</v>
      </c>
    </row>
    <row r="6" spans="1:12" ht="1.5" customHeight="1" hidden="1" thickTop="1">
      <c r="A6" s="6"/>
      <c r="B6" s="7"/>
      <c r="C6" s="6"/>
      <c r="D6" s="6"/>
      <c r="E6" s="6"/>
      <c r="F6" s="6"/>
      <c r="L6" s="350"/>
    </row>
    <row r="7" spans="1:17" ht="15.75" customHeight="1" thickTop="1">
      <c r="A7" s="208"/>
      <c r="B7" s="262" t="s">
        <v>13</v>
      </c>
      <c r="C7" s="254"/>
      <c r="D7" s="265"/>
      <c r="E7" s="265"/>
      <c r="F7" s="254"/>
      <c r="G7" s="257"/>
      <c r="H7" s="369"/>
      <c r="I7" s="369"/>
      <c r="J7" s="369"/>
      <c r="K7" s="101"/>
      <c r="L7" s="257"/>
      <c r="M7" s="369"/>
      <c r="N7" s="369"/>
      <c r="O7" s="369"/>
      <c r="P7" s="404"/>
      <c r="Q7" s="345"/>
    </row>
    <row r="8" spans="1:17" s="645" customFormat="1" ht="16.5" customHeight="1">
      <c r="A8" s="208">
        <v>1</v>
      </c>
      <c r="B8" s="261" t="s">
        <v>14</v>
      </c>
      <c r="C8" s="254">
        <v>4902497</v>
      </c>
      <c r="D8" s="264" t="s">
        <v>12</v>
      </c>
      <c r="E8" s="249" t="s">
        <v>305</v>
      </c>
      <c r="F8" s="254">
        <v>-1000</v>
      </c>
      <c r="G8" s="257">
        <v>320</v>
      </c>
      <c r="H8" s="258">
        <v>254</v>
      </c>
      <c r="I8" s="258">
        <f>G8-H8</f>
        <v>66</v>
      </c>
      <c r="J8" s="258">
        <f>$F8*I8</f>
        <v>-66000</v>
      </c>
      <c r="K8" s="259">
        <f>J8/1000000</f>
        <v>-0.066</v>
      </c>
      <c r="L8" s="257">
        <v>999366</v>
      </c>
      <c r="M8" s="258">
        <v>999316</v>
      </c>
      <c r="N8" s="258">
        <f>L8-M8</f>
        <v>50</v>
      </c>
      <c r="O8" s="258">
        <f>$F8*N8</f>
        <v>-50000</v>
      </c>
      <c r="P8" s="259">
        <f>O8/1000000</f>
        <v>-0.05</v>
      </c>
      <c r="Q8" s="772"/>
    </row>
    <row r="9" spans="1:17" ht="16.5">
      <c r="A9" s="208">
        <v>2</v>
      </c>
      <c r="B9" s="261" t="s">
        <v>337</v>
      </c>
      <c r="C9" s="254">
        <v>4864976</v>
      </c>
      <c r="D9" s="264" t="s">
        <v>12</v>
      </c>
      <c r="E9" s="249" t="s">
        <v>305</v>
      </c>
      <c r="F9" s="254">
        <v>-2000</v>
      </c>
      <c r="G9" s="257">
        <v>94207</v>
      </c>
      <c r="H9" s="258">
        <v>94155</v>
      </c>
      <c r="I9" s="258">
        <f>G9-H9</f>
        <v>52</v>
      </c>
      <c r="J9" s="258">
        <f>$F9*I9</f>
        <v>-104000</v>
      </c>
      <c r="K9" s="259">
        <f>J9/1000000</f>
        <v>-0.104</v>
      </c>
      <c r="L9" s="257">
        <v>5066</v>
      </c>
      <c r="M9" s="258">
        <v>5066</v>
      </c>
      <c r="N9" s="258">
        <f>L9-M9</f>
        <v>0</v>
      </c>
      <c r="O9" s="258">
        <f>$F9*N9</f>
        <v>0</v>
      </c>
      <c r="P9" s="259">
        <f>O9/1000000</f>
        <v>0</v>
      </c>
      <c r="Q9" s="349"/>
    </row>
    <row r="10" spans="1:17" ht="15.75" customHeight="1">
      <c r="A10" s="208">
        <v>3</v>
      </c>
      <c r="B10" s="261" t="s">
        <v>16</v>
      </c>
      <c r="C10" s="254">
        <v>4864924</v>
      </c>
      <c r="D10" s="264" t="s">
        <v>12</v>
      </c>
      <c r="E10" s="249" t="s">
        <v>305</v>
      </c>
      <c r="F10" s="254">
        <v>-1000</v>
      </c>
      <c r="G10" s="257">
        <v>17562</v>
      </c>
      <c r="H10" s="258">
        <v>17478</v>
      </c>
      <c r="I10" s="258">
        <f>G10-H10</f>
        <v>84</v>
      </c>
      <c r="J10" s="258">
        <f>$F10*I10</f>
        <v>-84000</v>
      </c>
      <c r="K10" s="259">
        <f>J10/1000000</f>
        <v>-0.084</v>
      </c>
      <c r="L10" s="257">
        <v>999707</v>
      </c>
      <c r="M10" s="258">
        <v>999737</v>
      </c>
      <c r="N10" s="258">
        <f>L10-M10</f>
        <v>-30</v>
      </c>
      <c r="O10" s="258">
        <f>$F10*N10</f>
        <v>30000</v>
      </c>
      <c r="P10" s="259">
        <f>O10/1000000</f>
        <v>0.03</v>
      </c>
      <c r="Q10" s="345"/>
    </row>
    <row r="11" spans="1:17" ht="15.75" customHeight="1">
      <c r="A11" s="208">
        <v>4</v>
      </c>
      <c r="B11" s="261" t="s">
        <v>152</v>
      </c>
      <c r="C11" s="254">
        <v>5295184</v>
      </c>
      <c r="D11" s="264" t="s">
        <v>12</v>
      </c>
      <c r="E11" s="249" t="s">
        <v>305</v>
      </c>
      <c r="F11" s="254">
        <v>-1000</v>
      </c>
      <c r="G11" s="257">
        <v>106686</v>
      </c>
      <c r="H11" s="258">
        <v>104172</v>
      </c>
      <c r="I11" s="258">
        <f>G11-H11</f>
        <v>2514</v>
      </c>
      <c r="J11" s="258">
        <f>$F11*I11</f>
        <v>-2514000</v>
      </c>
      <c r="K11" s="259">
        <f>J11/1000000</f>
        <v>-2.514</v>
      </c>
      <c r="L11" s="257">
        <v>112203</v>
      </c>
      <c r="M11" s="258">
        <v>112203</v>
      </c>
      <c r="N11" s="258">
        <f>L11-M11</f>
        <v>0</v>
      </c>
      <c r="O11" s="258">
        <f>$F11*N11</f>
        <v>0</v>
      </c>
      <c r="P11" s="259">
        <f>O11/1000000</f>
        <v>0</v>
      </c>
      <c r="Q11" s="345"/>
    </row>
    <row r="12" spans="1:17" ht="15.75" customHeight="1">
      <c r="A12" s="208"/>
      <c r="B12" s="261"/>
      <c r="C12" s="254"/>
      <c r="D12" s="264"/>
      <c r="E12" s="249"/>
      <c r="F12" s="254">
        <v>-1000</v>
      </c>
      <c r="G12" s="257"/>
      <c r="H12" s="258"/>
      <c r="I12" s="258"/>
      <c r="J12" s="258"/>
      <c r="K12" s="259"/>
      <c r="L12" s="257">
        <v>114748</v>
      </c>
      <c r="M12" s="258">
        <v>114695</v>
      </c>
      <c r="N12" s="258">
        <f>L12-M12</f>
        <v>53</v>
      </c>
      <c r="O12" s="258">
        <f>$F12*N12</f>
        <v>-53000</v>
      </c>
      <c r="P12" s="259">
        <f>O12/1000000</f>
        <v>-0.053</v>
      </c>
      <c r="Q12" s="345"/>
    </row>
    <row r="13" spans="1:17" ht="15.75" customHeight="1">
      <c r="A13" s="208"/>
      <c r="B13" s="262" t="s">
        <v>17</v>
      </c>
      <c r="C13" s="254"/>
      <c r="D13" s="265"/>
      <c r="E13" s="265"/>
      <c r="F13" s="254"/>
      <c r="G13" s="257"/>
      <c r="H13" s="258"/>
      <c r="I13" s="258"/>
      <c r="J13" s="258"/>
      <c r="K13" s="259"/>
      <c r="L13" s="257"/>
      <c r="M13" s="258"/>
      <c r="N13" s="258"/>
      <c r="O13" s="258"/>
      <c r="P13" s="259"/>
      <c r="Q13" s="345"/>
    </row>
    <row r="14" spans="1:17" s="645" customFormat="1" ht="15.75" customHeight="1">
      <c r="A14" s="208">
        <v>5</v>
      </c>
      <c r="B14" s="261" t="s">
        <v>14</v>
      </c>
      <c r="C14" s="254">
        <v>4864916</v>
      </c>
      <c r="D14" s="264" t="s">
        <v>12</v>
      </c>
      <c r="E14" s="249" t="s">
        <v>305</v>
      </c>
      <c r="F14" s="254">
        <v>-1000</v>
      </c>
      <c r="G14" s="257">
        <v>362</v>
      </c>
      <c r="H14" s="258">
        <v>362</v>
      </c>
      <c r="I14" s="258">
        <f>G14-H14</f>
        <v>0</v>
      </c>
      <c r="J14" s="258">
        <f>$F14*I14</f>
        <v>0</v>
      </c>
      <c r="K14" s="259">
        <f>J14/1000000</f>
        <v>0</v>
      </c>
      <c r="L14" s="257">
        <v>984404</v>
      </c>
      <c r="M14" s="258">
        <v>984404</v>
      </c>
      <c r="N14" s="258">
        <f>L14-M14</f>
        <v>0</v>
      </c>
      <c r="O14" s="258">
        <f>$F14*N14</f>
        <v>0</v>
      </c>
      <c r="P14" s="259">
        <f>O14/1000000</f>
        <v>0</v>
      </c>
      <c r="Q14" s="345"/>
    </row>
    <row r="15" spans="1:17" ht="15.75" customHeight="1">
      <c r="A15" s="208">
        <v>6</v>
      </c>
      <c r="B15" s="261" t="s">
        <v>15</v>
      </c>
      <c r="C15" s="254">
        <v>5295137</v>
      </c>
      <c r="D15" s="264" t="s">
        <v>12</v>
      </c>
      <c r="E15" s="249" t="s">
        <v>305</v>
      </c>
      <c r="F15" s="254">
        <v>-1000</v>
      </c>
      <c r="G15" s="257">
        <v>919005</v>
      </c>
      <c r="H15" s="258">
        <v>918341</v>
      </c>
      <c r="I15" s="258">
        <f>G15-H15</f>
        <v>664</v>
      </c>
      <c r="J15" s="258">
        <f>$F15*I15</f>
        <v>-664000</v>
      </c>
      <c r="K15" s="259">
        <f>J15/1000000</f>
        <v>-0.664</v>
      </c>
      <c r="L15" s="257">
        <v>36821</v>
      </c>
      <c r="M15" s="258">
        <v>36725</v>
      </c>
      <c r="N15" s="258">
        <f>L15-M15</f>
        <v>96</v>
      </c>
      <c r="O15" s="258">
        <f>$F15*N15</f>
        <v>-96000</v>
      </c>
      <c r="P15" s="259">
        <f>O15/1000000</f>
        <v>-0.096</v>
      </c>
      <c r="Q15" s="345"/>
    </row>
    <row r="16" spans="1:17" ht="15.75" customHeight="1">
      <c r="A16" s="208"/>
      <c r="B16" s="261"/>
      <c r="C16" s="254"/>
      <c r="D16" s="264"/>
      <c r="E16" s="249"/>
      <c r="F16" s="254"/>
      <c r="G16" s="257"/>
      <c r="H16" s="258"/>
      <c r="I16" s="258"/>
      <c r="J16" s="258"/>
      <c r="K16" s="259"/>
      <c r="L16" s="257"/>
      <c r="M16" s="258"/>
      <c r="N16" s="258"/>
      <c r="O16" s="258"/>
      <c r="P16" s="259"/>
      <c r="Q16" s="345"/>
    </row>
    <row r="17" spans="1:17" ht="16.5" customHeight="1">
      <c r="A17" s="208"/>
      <c r="B17" s="262" t="s">
        <v>20</v>
      </c>
      <c r="C17" s="254"/>
      <c r="D17" s="265"/>
      <c r="E17" s="249"/>
      <c r="F17" s="254"/>
      <c r="G17" s="257"/>
      <c r="H17" s="258"/>
      <c r="I17" s="258"/>
      <c r="J17" s="258"/>
      <c r="K17" s="259"/>
      <c r="L17" s="257"/>
      <c r="M17" s="258"/>
      <c r="N17" s="258"/>
      <c r="O17" s="258"/>
      <c r="P17" s="259"/>
      <c r="Q17" s="345"/>
    </row>
    <row r="18" spans="1:17" ht="14.25" customHeight="1">
      <c r="A18" s="208">
        <v>7</v>
      </c>
      <c r="B18" s="261" t="s">
        <v>446</v>
      </c>
      <c r="C18" s="254">
        <v>4864964</v>
      </c>
      <c r="D18" s="264" t="s">
        <v>12</v>
      </c>
      <c r="E18" s="249" t="s">
        <v>305</v>
      </c>
      <c r="F18" s="254">
        <v>-1000</v>
      </c>
      <c r="G18" s="257">
        <v>26174</v>
      </c>
      <c r="H18" s="258">
        <v>23700</v>
      </c>
      <c r="I18" s="258">
        <f>G18-H18</f>
        <v>2474</v>
      </c>
      <c r="J18" s="258">
        <f>$F18*I18</f>
        <v>-2474000</v>
      </c>
      <c r="K18" s="259">
        <f>J18/1000000</f>
        <v>-2.474</v>
      </c>
      <c r="L18" s="257">
        <v>999665</v>
      </c>
      <c r="M18" s="258">
        <v>999664</v>
      </c>
      <c r="N18" s="258">
        <f>L18-M18</f>
        <v>1</v>
      </c>
      <c r="O18" s="258">
        <f>$F18*N18</f>
        <v>-1000</v>
      </c>
      <c r="P18" s="259">
        <f>O18/1000000</f>
        <v>-0.001</v>
      </c>
      <c r="Q18" s="345"/>
    </row>
    <row r="19" spans="1:17" ht="13.5" customHeight="1">
      <c r="A19" s="208">
        <v>8</v>
      </c>
      <c r="B19" s="261" t="s">
        <v>15</v>
      </c>
      <c r="C19" s="254">
        <v>4865022</v>
      </c>
      <c r="D19" s="264" t="s">
        <v>12</v>
      </c>
      <c r="E19" s="249" t="s">
        <v>305</v>
      </c>
      <c r="F19" s="254">
        <v>-1000</v>
      </c>
      <c r="G19" s="257">
        <v>35712</v>
      </c>
      <c r="H19" s="258">
        <v>33509</v>
      </c>
      <c r="I19" s="258">
        <f>G19-H19</f>
        <v>2203</v>
      </c>
      <c r="J19" s="258">
        <f>$F19*I19</f>
        <v>-2203000</v>
      </c>
      <c r="K19" s="259">
        <f>J19/1000000</f>
        <v>-2.203</v>
      </c>
      <c r="L19" s="257">
        <v>997782</v>
      </c>
      <c r="M19" s="258">
        <v>997780</v>
      </c>
      <c r="N19" s="258">
        <f>L19-M19</f>
        <v>2</v>
      </c>
      <c r="O19" s="258">
        <f>$F19*N19</f>
        <v>-2000</v>
      </c>
      <c r="P19" s="259">
        <f>O19/1000000</f>
        <v>-0.002</v>
      </c>
      <c r="Q19" s="353"/>
    </row>
    <row r="20" spans="1:17" ht="14.25" customHeight="1">
      <c r="A20" s="208">
        <v>9</v>
      </c>
      <c r="B20" s="261" t="s">
        <v>21</v>
      </c>
      <c r="C20" s="254">
        <v>4864997</v>
      </c>
      <c r="D20" s="264" t="s">
        <v>12</v>
      </c>
      <c r="E20" s="249" t="s">
        <v>305</v>
      </c>
      <c r="F20" s="254">
        <v>-1000</v>
      </c>
      <c r="G20" s="257">
        <v>29912</v>
      </c>
      <c r="H20" s="258">
        <v>28746</v>
      </c>
      <c r="I20" s="258">
        <f>G20-H20</f>
        <v>1166</v>
      </c>
      <c r="J20" s="258">
        <f>$F20*I20</f>
        <v>-1166000</v>
      </c>
      <c r="K20" s="259">
        <f>J20/1000000</f>
        <v>-1.166</v>
      </c>
      <c r="L20" s="257">
        <v>996596</v>
      </c>
      <c r="M20" s="258">
        <v>996589</v>
      </c>
      <c r="N20" s="258">
        <f>L20-M20</f>
        <v>7</v>
      </c>
      <c r="O20" s="258">
        <f>$F20*N20</f>
        <v>-7000</v>
      </c>
      <c r="P20" s="259">
        <f>O20/1000000</f>
        <v>-0.007</v>
      </c>
      <c r="Q20" s="353"/>
    </row>
    <row r="21" spans="1:17" ht="13.5" customHeight="1">
      <c r="A21" s="208">
        <v>10</v>
      </c>
      <c r="B21" s="261" t="s">
        <v>22</v>
      </c>
      <c r="C21" s="254">
        <v>5295166</v>
      </c>
      <c r="D21" s="264" t="s">
        <v>12</v>
      </c>
      <c r="E21" s="249" t="s">
        <v>305</v>
      </c>
      <c r="F21" s="254">
        <v>-500</v>
      </c>
      <c r="G21" s="257">
        <v>14312</v>
      </c>
      <c r="H21" s="258">
        <v>12942</v>
      </c>
      <c r="I21" s="258">
        <f>G21-H21</f>
        <v>1370</v>
      </c>
      <c r="J21" s="258">
        <f>$F21*I21</f>
        <v>-685000</v>
      </c>
      <c r="K21" s="259">
        <f>J21/1000000</f>
        <v>-0.685</v>
      </c>
      <c r="L21" s="257">
        <v>813307</v>
      </c>
      <c r="M21" s="258">
        <v>813315</v>
      </c>
      <c r="N21" s="258">
        <f>L21-M21</f>
        <v>-8</v>
      </c>
      <c r="O21" s="258">
        <f>$F21*N21</f>
        <v>4000</v>
      </c>
      <c r="P21" s="259">
        <f>O21/1000000</f>
        <v>0.004</v>
      </c>
      <c r="Q21" s="345"/>
    </row>
    <row r="22" spans="1:17" ht="13.5" customHeight="1">
      <c r="A22" s="208"/>
      <c r="B22" s="261"/>
      <c r="C22" s="254"/>
      <c r="D22" s="264"/>
      <c r="E22" s="249"/>
      <c r="F22" s="254">
        <v>-500</v>
      </c>
      <c r="G22" s="257"/>
      <c r="H22" s="258"/>
      <c r="I22" s="258"/>
      <c r="J22" s="258"/>
      <c r="K22" s="259"/>
      <c r="L22" s="257">
        <v>812805</v>
      </c>
      <c r="M22" s="258">
        <v>812805</v>
      </c>
      <c r="N22" s="258">
        <f>L22-M22</f>
        <v>0</v>
      </c>
      <c r="O22" s="258">
        <f>$F22*N22</f>
        <v>0</v>
      </c>
      <c r="P22" s="259">
        <f>O22/1000000</f>
        <v>0</v>
      </c>
      <c r="Q22" s="345"/>
    </row>
    <row r="23" spans="1:17" ht="15.75" customHeight="1">
      <c r="A23" s="208"/>
      <c r="B23" s="262" t="s">
        <v>23</v>
      </c>
      <c r="C23" s="254"/>
      <c r="D23" s="265"/>
      <c r="E23" s="249"/>
      <c r="F23" s="254"/>
      <c r="G23" s="257"/>
      <c r="H23" s="258"/>
      <c r="I23" s="258"/>
      <c r="J23" s="258"/>
      <c r="K23" s="259"/>
      <c r="L23" s="257"/>
      <c r="M23" s="258"/>
      <c r="N23" s="258"/>
      <c r="O23" s="258"/>
      <c r="P23" s="259"/>
      <c r="Q23" s="345"/>
    </row>
    <row r="24" spans="1:17" s="645" customFormat="1" ht="15.75" customHeight="1">
      <c r="A24" s="208">
        <v>11</v>
      </c>
      <c r="B24" s="261" t="s">
        <v>14</v>
      </c>
      <c r="C24" s="254">
        <v>4864930</v>
      </c>
      <c r="D24" s="264" t="s">
        <v>12</v>
      </c>
      <c r="E24" s="249" t="s">
        <v>305</v>
      </c>
      <c r="F24" s="254">
        <v>-1000</v>
      </c>
      <c r="G24" s="257">
        <v>8515</v>
      </c>
      <c r="H24" s="258">
        <v>7236</v>
      </c>
      <c r="I24" s="258">
        <f aca="true" t="shared" si="0" ref="I24:I29">G24-H24</f>
        <v>1279</v>
      </c>
      <c r="J24" s="258">
        <f aca="true" t="shared" si="1" ref="J24:J29">$F24*I24</f>
        <v>-1279000</v>
      </c>
      <c r="K24" s="259">
        <f aca="true" t="shared" si="2" ref="K24:K29">J24/1000000</f>
        <v>-1.279</v>
      </c>
      <c r="L24" s="257">
        <v>998342</v>
      </c>
      <c r="M24" s="258">
        <v>998340</v>
      </c>
      <c r="N24" s="258">
        <f aca="true" t="shared" si="3" ref="N24:N29">L24-M24</f>
        <v>2</v>
      </c>
      <c r="O24" s="258">
        <f aca="true" t="shared" si="4" ref="O24:O29">$F24*N24</f>
        <v>-2000</v>
      </c>
      <c r="P24" s="259">
        <f aca="true" t="shared" si="5" ref="P24:P29">O24/1000000</f>
        <v>-0.002</v>
      </c>
      <c r="Q24" s="353"/>
    </row>
    <row r="25" spans="1:17" ht="15.75" customHeight="1">
      <c r="A25" s="208">
        <v>12</v>
      </c>
      <c r="B25" s="261" t="s">
        <v>24</v>
      </c>
      <c r="C25" s="254">
        <v>4864917</v>
      </c>
      <c r="D25" s="264" t="s">
        <v>12</v>
      </c>
      <c r="E25" s="249" t="s">
        <v>305</v>
      </c>
      <c r="F25" s="254">
        <v>-1000</v>
      </c>
      <c r="G25" s="257">
        <v>15863</v>
      </c>
      <c r="H25" s="258">
        <v>9626</v>
      </c>
      <c r="I25" s="258">
        <f>G25-H25</f>
        <v>6237</v>
      </c>
      <c r="J25" s="258">
        <f>$F25*I25</f>
        <v>-6237000</v>
      </c>
      <c r="K25" s="259">
        <f>J25/1000000</f>
        <v>-6.237</v>
      </c>
      <c r="L25" s="257">
        <v>999999</v>
      </c>
      <c r="M25" s="258">
        <v>999999</v>
      </c>
      <c r="N25" s="258">
        <f>L25-M25</f>
        <v>0</v>
      </c>
      <c r="O25" s="258">
        <f>$F25*N25</f>
        <v>0</v>
      </c>
      <c r="P25" s="259">
        <f>O25/1000000</f>
        <v>0</v>
      </c>
      <c r="Q25" s="353"/>
    </row>
    <row r="26" spans="1:17" ht="16.5">
      <c r="A26" s="208">
        <v>13</v>
      </c>
      <c r="B26" s="261" t="s">
        <v>21</v>
      </c>
      <c r="C26" s="254">
        <v>4864922</v>
      </c>
      <c r="D26" s="264" t="s">
        <v>12</v>
      </c>
      <c r="E26" s="249" t="s">
        <v>305</v>
      </c>
      <c r="F26" s="254">
        <v>-1000</v>
      </c>
      <c r="G26" s="257">
        <v>60098</v>
      </c>
      <c r="H26" s="258">
        <v>58452</v>
      </c>
      <c r="I26" s="258">
        <f t="shared" si="0"/>
        <v>1646</v>
      </c>
      <c r="J26" s="258">
        <f t="shared" si="1"/>
        <v>-1646000</v>
      </c>
      <c r="K26" s="259">
        <f t="shared" si="2"/>
        <v>-1.646</v>
      </c>
      <c r="L26" s="257">
        <v>996471</v>
      </c>
      <c r="M26" s="258">
        <v>996470</v>
      </c>
      <c r="N26" s="258">
        <f t="shared" si="3"/>
        <v>1</v>
      </c>
      <c r="O26" s="258">
        <f t="shared" si="4"/>
        <v>-1000</v>
      </c>
      <c r="P26" s="259">
        <f t="shared" si="5"/>
        <v>-0.001</v>
      </c>
      <c r="Q26" s="352"/>
    </row>
    <row r="27" spans="1:17" s="645" customFormat="1" ht="16.5">
      <c r="A27" s="208">
        <v>14</v>
      </c>
      <c r="B27" s="261" t="s">
        <v>22</v>
      </c>
      <c r="C27" s="254">
        <v>40001535</v>
      </c>
      <c r="D27" s="264" t="s">
        <v>12</v>
      </c>
      <c r="E27" s="249" t="s">
        <v>305</v>
      </c>
      <c r="F27" s="254">
        <v>-1</v>
      </c>
      <c r="G27" s="257">
        <v>30877</v>
      </c>
      <c r="H27" s="258">
        <v>30877</v>
      </c>
      <c r="I27" s="258">
        <f t="shared" si="0"/>
        <v>0</v>
      </c>
      <c r="J27" s="258">
        <f t="shared" si="1"/>
        <v>0</v>
      </c>
      <c r="K27" s="259">
        <f>J27/1000</f>
        <v>0</v>
      </c>
      <c r="L27" s="257">
        <v>99999712</v>
      </c>
      <c r="M27" s="258">
        <v>99999712</v>
      </c>
      <c r="N27" s="258">
        <f t="shared" si="3"/>
        <v>0</v>
      </c>
      <c r="O27" s="258">
        <f t="shared" si="4"/>
        <v>0</v>
      </c>
      <c r="P27" s="259">
        <f>O27/1000</f>
        <v>0</v>
      </c>
      <c r="Q27" s="352"/>
    </row>
    <row r="28" spans="1:17" ht="18.75" customHeight="1">
      <c r="A28" s="208">
        <v>15</v>
      </c>
      <c r="B28" s="261" t="s">
        <v>428</v>
      </c>
      <c r="C28" s="254">
        <v>4902494</v>
      </c>
      <c r="D28" s="264" t="s">
        <v>12</v>
      </c>
      <c r="E28" s="249" t="s">
        <v>305</v>
      </c>
      <c r="F28" s="254">
        <v>1000</v>
      </c>
      <c r="G28" s="257">
        <v>696595</v>
      </c>
      <c r="H28" s="258">
        <v>703119</v>
      </c>
      <c r="I28" s="258">
        <f t="shared" si="0"/>
        <v>-6524</v>
      </c>
      <c r="J28" s="258">
        <f t="shared" si="1"/>
        <v>-6524000</v>
      </c>
      <c r="K28" s="259">
        <f t="shared" si="2"/>
        <v>-6.524</v>
      </c>
      <c r="L28" s="257">
        <v>999745</v>
      </c>
      <c r="M28" s="258">
        <v>999745</v>
      </c>
      <c r="N28" s="258">
        <f t="shared" si="3"/>
        <v>0</v>
      </c>
      <c r="O28" s="258">
        <f t="shared" si="4"/>
        <v>0</v>
      </c>
      <c r="P28" s="259">
        <f t="shared" si="5"/>
        <v>0</v>
      </c>
      <c r="Q28" s="345"/>
    </row>
    <row r="29" spans="1:17" s="645" customFormat="1" ht="18.75" customHeight="1">
      <c r="A29" s="208">
        <v>16</v>
      </c>
      <c r="B29" s="261" t="s">
        <v>427</v>
      </c>
      <c r="C29" s="254">
        <v>4902484</v>
      </c>
      <c r="D29" s="264" t="s">
        <v>12</v>
      </c>
      <c r="E29" s="249" t="s">
        <v>305</v>
      </c>
      <c r="F29" s="254">
        <v>500</v>
      </c>
      <c r="G29" s="257">
        <v>748039</v>
      </c>
      <c r="H29" s="258">
        <v>752708</v>
      </c>
      <c r="I29" s="258">
        <f t="shared" si="0"/>
        <v>-4669</v>
      </c>
      <c r="J29" s="258">
        <f t="shared" si="1"/>
        <v>-2334500</v>
      </c>
      <c r="K29" s="259">
        <f t="shared" si="2"/>
        <v>-2.3345</v>
      </c>
      <c r="L29" s="257">
        <v>999988</v>
      </c>
      <c r="M29" s="258">
        <v>999988</v>
      </c>
      <c r="N29" s="258">
        <f t="shared" si="3"/>
        <v>0</v>
      </c>
      <c r="O29" s="258">
        <f t="shared" si="4"/>
        <v>0</v>
      </c>
      <c r="P29" s="259">
        <f t="shared" si="5"/>
        <v>0</v>
      </c>
      <c r="Q29" s="345"/>
    </row>
    <row r="30" spans="1:17" ht="18.75" customHeight="1">
      <c r="A30" s="208"/>
      <c r="B30" s="262" t="s">
        <v>394</v>
      </c>
      <c r="C30" s="254"/>
      <c r="D30" s="264"/>
      <c r="E30" s="249"/>
      <c r="F30" s="254"/>
      <c r="G30" s="257"/>
      <c r="H30" s="258"/>
      <c r="I30" s="258"/>
      <c r="J30" s="258"/>
      <c r="K30" s="259"/>
      <c r="L30" s="257"/>
      <c r="M30" s="258"/>
      <c r="N30" s="258"/>
      <c r="O30" s="258"/>
      <c r="P30" s="259"/>
      <c r="Q30" s="345"/>
    </row>
    <row r="31" spans="1:17" ht="15.75" customHeight="1">
      <c r="A31" s="208">
        <v>17</v>
      </c>
      <c r="B31" s="261" t="s">
        <v>14</v>
      </c>
      <c r="C31" s="254">
        <v>4864963</v>
      </c>
      <c r="D31" s="264" t="s">
        <v>12</v>
      </c>
      <c r="E31" s="249" t="s">
        <v>305</v>
      </c>
      <c r="F31" s="254">
        <v>-1000</v>
      </c>
      <c r="G31" s="257">
        <v>15763</v>
      </c>
      <c r="H31" s="258">
        <v>15599</v>
      </c>
      <c r="I31" s="258">
        <f>G31-H31</f>
        <v>164</v>
      </c>
      <c r="J31" s="258">
        <f>$F31*I31</f>
        <v>-164000</v>
      </c>
      <c r="K31" s="259">
        <f>J31/1000000</f>
        <v>-0.164</v>
      </c>
      <c r="L31" s="257">
        <v>998008</v>
      </c>
      <c r="M31" s="258">
        <v>998015</v>
      </c>
      <c r="N31" s="258">
        <f>L31-M31</f>
        <v>-7</v>
      </c>
      <c r="O31" s="258">
        <f>$F31*N31</f>
        <v>7000</v>
      </c>
      <c r="P31" s="259">
        <f>O31/1000000</f>
        <v>0.007</v>
      </c>
      <c r="Q31" s="345"/>
    </row>
    <row r="32" spans="1:17" ht="15.75" customHeight="1">
      <c r="A32" s="208">
        <v>18</v>
      </c>
      <c r="B32" s="261" t="s">
        <v>15</v>
      </c>
      <c r="C32" s="254">
        <v>5128462</v>
      </c>
      <c r="D32" s="264" t="s">
        <v>12</v>
      </c>
      <c r="E32" s="249" t="s">
        <v>305</v>
      </c>
      <c r="F32" s="254">
        <v>-500</v>
      </c>
      <c r="G32" s="257">
        <v>81313</v>
      </c>
      <c r="H32" s="258">
        <v>80649</v>
      </c>
      <c r="I32" s="258">
        <f>G32-H32</f>
        <v>664</v>
      </c>
      <c r="J32" s="258">
        <f>$F32*I32</f>
        <v>-332000</v>
      </c>
      <c r="K32" s="259">
        <f>J32/1000000</f>
        <v>-0.332</v>
      </c>
      <c r="L32" s="257">
        <v>183</v>
      </c>
      <c r="M32" s="258">
        <v>102</v>
      </c>
      <c r="N32" s="258">
        <f>L32-M32</f>
        <v>81</v>
      </c>
      <c r="O32" s="258">
        <f>$F32*N32</f>
        <v>-40500</v>
      </c>
      <c r="P32" s="259">
        <f>O32/1000000</f>
        <v>-0.0405</v>
      </c>
      <c r="Q32" s="345"/>
    </row>
    <row r="33" spans="1:17" ht="15.75" customHeight="1">
      <c r="A33" s="208">
        <v>19</v>
      </c>
      <c r="B33" s="261" t="s">
        <v>16</v>
      </c>
      <c r="C33" s="254">
        <v>4865052</v>
      </c>
      <c r="D33" s="264" t="s">
        <v>12</v>
      </c>
      <c r="E33" s="249" t="s">
        <v>305</v>
      </c>
      <c r="F33" s="254">
        <v>-1000</v>
      </c>
      <c r="G33" s="257">
        <v>62239</v>
      </c>
      <c r="H33" s="258">
        <v>61997</v>
      </c>
      <c r="I33" s="258">
        <f>G33-H33</f>
        <v>242</v>
      </c>
      <c r="J33" s="258">
        <f>$F33*I33</f>
        <v>-242000</v>
      </c>
      <c r="K33" s="259">
        <f>J33/1000000</f>
        <v>-0.242</v>
      </c>
      <c r="L33" s="257">
        <v>999282</v>
      </c>
      <c r="M33" s="258">
        <v>999192</v>
      </c>
      <c r="N33" s="258">
        <f>L33-M33</f>
        <v>90</v>
      </c>
      <c r="O33" s="258">
        <f>$F33*N33</f>
        <v>-90000</v>
      </c>
      <c r="P33" s="259">
        <f>O33/1000000</f>
        <v>-0.09</v>
      </c>
      <c r="Q33" s="345"/>
    </row>
    <row r="34" spans="1:17" ht="15.75" customHeight="1">
      <c r="A34" s="208"/>
      <c r="B34" s="262" t="s">
        <v>25</v>
      </c>
      <c r="C34" s="254"/>
      <c r="D34" s="265"/>
      <c r="E34" s="249"/>
      <c r="F34" s="254"/>
      <c r="G34" s="257"/>
      <c r="H34" s="258"/>
      <c r="I34" s="258"/>
      <c r="J34" s="258"/>
      <c r="K34" s="259"/>
      <c r="L34" s="257"/>
      <c r="M34" s="258"/>
      <c r="N34" s="258"/>
      <c r="O34" s="258"/>
      <c r="P34" s="259"/>
      <c r="Q34" s="345"/>
    </row>
    <row r="35" spans="1:17" ht="15.75" customHeight="1">
      <c r="A35" s="208">
        <v>20</v>
      </c>
      <c r="B35" s="261" t="s">
        <v>389</v>
      </c>
      <c r="C35" s="254">
        <v>4864836</v>
      </c>
      <c r="D35" s="264" t="s">
        <v>12</v>
      </c>
      <c r="E35" s="249" t="s">
        <v>305</v>
      </c>
      <c r="F35" s="254">
        <v>1000</v>
      </c>
      <c r="G35" s="257">
        <v>998626</v>
      </c>
      <c r="H35" s="258">
        <v>998641</v>
      </c>
      <c r="I35" s="258">
        <f aca="true" t="shared" si="6" ref="I35:I41">G35-H35</f>
        <v>-15</v>
      </c>
      <c r="J35" s="258">
        <f aca="true" t="shared" si="7" ref="J35:J41">$F35*I35</f>
        <v>-15000</v>
      </c>
      <c r="K35" s="259">
        <f aca="true" t="shared" si="8" ref="K35:K41">J35/1000000</f>
        <v>-0.015</v>
      </c>
      <c r="L35" s="257">
        <v>986609</v>
      </c>
      <c r="M35" s="258">
        <v>986733</v>
      </c>
      <c r="N35" s="258">
        <f aca="true" t="shared" si="9" ref="N35:N41">L35-M35</f>
        <v>-124</v>
      </c>
      <c r="O35" s="258">
        <f aca="true" t="shared" si="10" ref="O35:O41">$F35*N35</f>
        <v>-124000</v>
      </c>
      <c r="P35" s="259">
        <f aca="true" t="shared" si="11" ref="P35:P41">O35/1000000</f>
        <v>-0.124</v>
      </c>
      <c r="Q35" s="366"/>
    </row>
    <row r="36" spans="1:17" ht="15.75" customHeight="1">
      <c r="A36" s="208">
        <v>21</v>
      </c>
      <c r="B36" s="261" t="s">
        <v>26</v>
      </c>
      <c r="C36" s="254">
        <v>4865182</v>
      </c>
      <c r="D36" s="264" t="s">
        <v>12</v>
      </c>
      <c r="E36" s="249" t="s">
        <v>305</v>
      </c>
      <c r="F36" s="254">
        <v>4000</v>
      </c>
      <c r="G36" s="257">
        <v>999570</v>
      </c>
      <c r="H36" s="258">
        <v>999581</v>
      </c>
      <c r="I36" s="258">
        <f t="shared" si="6"/>
        <v>-11</v>
      </c>
      <c r="J36" s="258">
        <f t="shared" si="7"/>
        <v>-44000</v>
      </c>
      <c r="K36" s="259">
        <f t="shared" si="8"/>
        <v>-0.044</v>
      </c>
      <c r="L36" s="257">
        <v>999633</v>
      </c>
      <c r="M36" s="258">
        <v>999643</v>
      </c>
      <c r="N36" s="258">
        <f t="shared" si="9"/>
        <v>-10</v>
      </c>
      <c r="O36" s="258">
        <f t="shared" si="10"/>
        <v>-40000</v>
      </c>
      <c r="P36" s="259">
        <f t="shared" si="11"/>
        <v>-0.04</v>
      </c>
      <c r="Q36" s="345"/>
    </row>
    <row r="37" spans="1:17" ht="15.75" customHeight="1">
      <c r="A37" s="208">
        <v>22</v>
      </c>
      <c r="B37" s="261" t="s">
        <v>27</v>
      </c>
      <c r="C37" s="254">
        <v>4864880</v>
      </c>
      <c r="D37" s="264" t="s">
        <v>12</v>
      </c>
      <c r="E37" s="249" t="s">
        <v>305</v>
      </c>
      <c r="F37" s="254">
        <v>500</v>
      </c>
      <c r="G37" s="257">
        <v>1967</v>
      </c>
      <c r="H37" s="258">
        <v>1982</v>
      </c>
      <c r="I37" s="258">
        <f t="shared" si="6"/>
        <v>-15</v>
      </c>
      <c r="J37" s="258">
        <f t="shared" si="7"/>
        <v>-7500</v>
      </c>
      <c r="K37" s="259">
        <f t="shared" si="8"/>
        <v>-0.0075</v>
      </c>
      <c r="L37" s="257">
        <v>16983</v>
      </c>
      <c r="M37" s="258">
        <v>16977</v>
      </c>
      <c r="N37" s="258">
        <f t="shared" si="9"/>
        <v>6</v>
      </c>
      <c r="O37" s="258">
        <f t="shared" si="10"/>
        <v>3000</v>
      </c>
      <c r="P37" s="259">
        <f t="shared" si="11"/>
        <v>0.003</v>
      </c>
      <c r="Q37" s="345"/>
    </row>
    <row r="38" spans="1:17" s="645" customFormat="1" ht="15.75" customHeight="1">
      <c r="A38" s="208">
        <v>23</v>
      </c>
      <c r="B38" s="261" t="s">
        <v>28</v>
      </c>
      <c r="C38" s="254">
        <v>5295128</v>
      </c>
      <c r="D38" s="264" t="s">
        <v>12</v>
      </c>
      <c r="E38" s="249" t="s">
        <v>305</v>
      </c>
      <c r="F38" s="254">
        <v>50</v>
      </c>
      <c r="G38" s="257">
        <v>91524</v>
      </c>
      <c r="H38" s="258">
        <v>91441</v>
      </c>
      <c r="I38" s="258">
        <f t="shared" si="6"/>
        <v>83</v>
      </c>
      <c r="J38" s="258">
        <f t="shared" si="7"/>
        <v>4150</v>
      </c>
      <c r="K38" s="259">
        <f t="shared" si="8"/>
        <v>0.00415</v>
      </c>
      <c r="L38" s="257">
        <v>421269</v>
      </c>
      <c r="M38" s="258">
        <v>421225</v>
      </c>
      <c r="N38" s="258">
        <f t="shared" si="9"/>
        <v>44</v>
      </c>
      <c r="O38" s="258">
        <f t="shared" si="10"/>
        <v>2200</v>
      </c>
      <c r="P38" s="259">
        <f t="shared" si="11"/>
        <v>0.0022</v>
      </c>
      <c r="Q38" s="345"/>
    </row>
    <row r="39" spans="1:17" ht="15.75" customHeight="1">
      <c r="A39" s="208">
        <v>24</v>
      </c>
      <c r="B39" s="261" t="s">
        <v>29</v>
      </c>
      <c r="C39" s="254">
        <v>4864865</v>
      </c>
      <c r="D39" s="264" t="s">
        <v>12</v>
      </c>
      <c r="E39" s="249" t="s">
        <v>305</v>
      </c>
      <c r="F39" s="254">
        <v>1000</v>
      </c>
      <c r="G39" s="257">
        <v>998494</v>
      </c>
      <c r="H39" s="258">
        <v>998550</v>
      </c>
      <c r="I39" s="258">
        <f t="shared" si="6"/>
        <v>-56</v>
      </c>
      <c r="J39" s="258">
        <f t="shared" si="7"/>
        <v>-56000</v>
      </c>
      <c r="K39" s="259">
        <f t="shared" si="8"/>
        <v>-0.056</v>
      </c>
      <c r="L39" s="257">
        <v>993118</v>
      </c>
      <c r="M39" s="258">
        <v>993167</v>
      </c>
      <c r="N39" s="258">
        <f t="shared" si="9"/>
        <v>-49</v>
      </c>
      <c r="O39" s="258">
        <f t="shared" si="10"/>
        <v>-49000</v>
      </c>
      <c r="P39" s="259">
        <f t="shared" si="11"/>
        <v>-0.049</v>
      </c>
      <c r="Q39" s="353"/>
    </row>
    <row r="40" spans="1:17" ht="15.75" customHeight="1">
      <c r="A40" s="208">
        <v>25</v>
      </c>
      <c r="B40" s="261" t="s">
        <v>331</v>
      </c>
      <c r="C40" s="254">
        <v>4865117</v>
      </c>
      <c r="D40" s="264" t="s">
        <v>12</v>
      </c>
      <c r="E40" s="249" t="s">
        <v>305</v>
      </c>
      <c r="F40" s="689">
        <v>1333.333</v>
      </c>
      <c r="G40" s="257">
        <v>999993</v>
      </c>
      <c r="H40" s="258">
        <v>999999</v>
      </c>
      <c r="I40" s="258">
        <f t="shared" si="6"/>
        <v>-6</v>
      </c>
      <c r="J40" s="258">
        <f t="shared" si="7"/>
        <v>-7999.9980000000005</v>
      </c>
      <c r="K40" s="259">
        <f t="shared" si="8"/>
        <v>-0.007999998000000001</v>
      </c>
      <c r="L40" s="257">
        <v>999168</v>
      </c>
      <c r="M40" s="258">
        <v>999380</v>
      </c>
      <c r="N40" s="258">
        <f t="shared" si="9"/>
        <v>-212</v>
      </c>
      <c r="O40" s="258">
        <f t="shared" si="10"/>
        <v>-282666.596</v>
      </c>
      <c r="P40" s="259">
        <f t="shared" si="11"/>
        <v>-0.282666596</v>
      </c>
      <c r="Q40" s="544"/>
    </row>
    <row r="41" spans="1:17" ht="15.75" customHeight="1">
      <c r="A41" s="208">
        <v>26</v>
      </c>
      <c r="B41" s="261" t="s">
        <v>371</v>
      </c>
      <c r="C41" s="254">
        <v>4864846</v>
      </c>
      <c r="D41" s="264" t="s">
        <v>12</v>
      </c>
      <c r="E41" s="249" t="s">
        <v>305</v>
      </c>
      <c r="F41" s="254">
        <v>1000</v>
      </c>
      <c r="G41" s="257">
        <v>999882</v>
      </c>
      <c r="H41" s="258">
        <v>999954</v>
      </c>
      <c r="I41" s="258">
        <f t="shared" si="6"/>
        <v>-72</v>
      </c>
      <c r="J41" s="258">
        <f t="shared" si="7"/>
        <v>-72000</v>
      </c>
      <c r="K41" s="259">
        <f t="shared" si="8"/>
        <v>-0.072</v>
      </c>
      <c r="L41" s="257">
        <v>999980</v>
      </c>
      <c r="M41" s="258">
        <v>999985</v>
      </c>
      <c r="N41" s="258">
        <f t="shared" si="9"/>
        <v>-5</v>
      </c>
      <c r="O41" s="258">
        <f t="shared" si="10"/>
        <v>-5000</v>
      </c>
      <c r="P41" s="259">
        <f t="shared" si="11"/>
        <v>-0.005</v>
      </c>
      <c r="Q41" s="352"/>
    </row>
    <row r="42" spans="1:17" ht="15.75" customHeight="1">
      <c r="A42" s="208"/>
      <c r="B42" s="263" t="s">
        <v>30</v>
      </c>
      <c r="C42" s="254"/>
      <c r="D42" s="264"/>
      <c r="E42" s="249"/>
      <c r="F42" s="254"/>
      <c r="G42" s="257"/>
      <c r="H42" s="258"/>
      <c r="I42" s="258"/>
      <c r="J42" s="258"/>
      <c r="K42" s="259"/>
      <c r="L42" s="257"/>
      <c r="M42" s="258"/>
      <c r="N42" s="258"/>
      <c r="O42" s="258"/>
      <c r="P42" s="259"/>
      <c r="Q42" s="345"/>
    </row>
    <row r="43" spans="1:17" ht="13.5" customHeight="1">
      <c r="A43" s="208">
        <v>27</v>
      </c>
      <c r="B43" s="261" t="s">
        <v>328</v>
      </c>
      <c r="C43" s="254">
        <v>5128473</v>
      </c>
      <c r="D43" s="264" t="s">
        <v>12</v>
      </c>
      <c r="E43" s="249" t="s">
        <v>305</v>
      </c>
      <c r="F43" s="254">
        <v>1000</v>
      </c>
      <c r="G43" s="257">
        <v>981182</v>
      </c>
      <c r="H43" s="258">
        <v>982194</v>
      </c>
      <c r="I43" s="258">
        <f>G43-H43</f>
        <v>-1012</v>
      </c>
      <c r="J43" s="258">
        <f>$F43*I43</f>
        <v>-1012000</v>
      </c>
      <c r="K43" s="259">
        <f>J43/1000000</f>
        <v>-1.012</v>
      </c>
      <c r="L43" s="257">
        <v>997857</v>
      </c>
      <c r="M43" s="258">
        <v>997857</v>
      </c>
      <c r="N43" s="258">
        <f>L43-M43</f>
        <v>0</v>
      </c>
      <c r="O43" s="258">
        <f>$F43*N43</f>
        <v>0</v>
      </c>
      <c r="P43" s="259">
        <f>O43/1000000</f>
        <v>0</v>
      </c>
      <c r="Q43" s="352"/>
    </row>
    <row r="44" spans="1:17" ht="13.5" customHeight="1">
      <c r="A44" s="208">
        <v>28</v>
      </c>
      <c r="B44" s="261" t="s">
        <v>329</v>
      </c>
      <c r="C44" s="254">
        <v>4902482</v>
      </c>
      <c r="D44" s="264" t="s">
        <v>12</v>
      </c>
      <c r="E44" s="249" t="s">
        <v>305</v>
      </c>
      <c r="F44" s="254">
        <v>500</v>
      </c>
      <c r="G44" s="257">
        <v>891281</v>
      </c>
      <c r="H44" s="258">
        <v>894362</v>
      </c>
      <c r="I44" s="258">
        <f>G44-H44</f>
        <v>-3081</v>
      </c>
      <c r="J44" s="258">
        <f>$F44*I44</f>
        <v>-1540500</v>
      </c>
      <c r="K44" s="259">
        <f>J44/1000000</f>
        <v>-1.5405</v>
      </c>
      <c r="L44" s="257">
        <v>999244</v>
      </c>
      <c r="M44" s="258">
        <v>999244</v>
      </c>
      <c r="N44" s="258">
        <f>L44-M44</f>
        <v>0</v>
      </c>
      <c r="O44" s="258">
        <f>$F44*N44</f>
        <v>0</v>
      </c>
      <c r="P44" s="259">
        <f>O44/1000000</f>
        <v>0</v>
      </c>
      <c r="Q44" s="352"/>
    </row>
    <row r="45" spans="1:17" ht="13.5" customHeight="1">
      <c r="A45" s="208">
        <v>29</v>
      </c>
      <c r="B45" s="261" t="s">
        <v>31</v>
      </c>
      <c r="C45" s="254">
        <v>4864791</v>
      </c>
      <c r="D45" s="264" t="s">
        <v>12</v>
      </c>
      <c r="E45" s="249" t="s">
        <v>305</v>
      </c>
      <c r="F45" s="254">
        <v>266.67</v>
      </c>
      <c r="G45" s="257">
        <v>991758</v>
      </c>
      <c r="H45" s="258">
        <v>992024</v>
      </c>
      <c r="I45" s="209">
        <f>G45-H45</f>
        <v>-266</v>
      </c>
      <c r="J45" s="209">
        <f>$F45*I45</f>
        <v>-70934.22</v>
      </c>
      <c r="K45" s="616">
        <f>J45/1000000</f>
        <v>-0.07093422</v>
      </c>
      <c r="L45" s="257">
        <v>403</v>
      </c>
      <c r="M45" s="258">
        <v>399</v>
      </c>
      <c r="N45" s="209">
        <f>L45-M45</f>
        <v>4</v>
      </c>
      <c r="O45" s="209">
        <f>$F45*N45</f>
        <v>1066.68</v>
      </c>
      <c r="P45" s="616">
        <f>O45/1000000</f>
        <v>0.00106668</v>
      </c>
      <c r="Q45" s="366"/>
    </row>
    <row r="46" spans="1:17" ht="13.5" customHeight="1">
      <c r="A46" s="208">
        <v>30</v>
      </c>
      <c r="B46" s="261" t="s">
        <v>32</v>
      </c>
      <c r="C46" s="254"/>
      <c r="D46" s="264"/>
      <c r="E46" s="249"/>
      <c r="F46" s="254"/>
      <c r="G46" s="257"/>
      <c r="H46" s="258"/>
      <c r="I46" s="209"/>
      <c r="J46" s="209"/>
      <c r="K46" s="616">
        <v>0.0005</v>
      </c>
      <c r="L46" s="257"/>
      <c r="M46" s="258"/>
      <c r="N46" s="209"/>
      <c r="O46" s="209"/>
      <c r="P46" s="616">
        <v>0.0001</v>
      </c>
      <c r="Q46" s="366" t="s">
        <v>493</v>
      </c>
    </row>
    <row r="47" spans="1:17" s="645" customFormat="1" ht="13.5" customHeight="1">
      <c r="A47" s="208"/>
      <c r="B47" s="261"/>
      <c r="C47" s="254">
        <v>4865184</v>
      </c>
      <c r="D47" s="264" t="s">
        <v>12</v>
      </c>
      <c r="E47" s="249" t="s">
        <v>305</v>
      </c>
      <c r="F47" s="254">
        <v>2000</v>
      </c>
      <c r="G47" s="257">
        <v>1</v>
      </c>
      <c r="H47" s="258">
        <v>0</v>
      </c>
      <c r="I47" s="258">
        <f>G47-H47</f>
        <v>1</v>
      </c>
      <c r="J47" s="258">
        <f>$F47*I47</f>
        <v>2000</v>
      </c>
      <c r="K47" s="259">
        <f>J47/1000000</f>
        <v>0.002</v>
      </c>
      <c r="L47" s="257">
        <v>26</v>
      </c>
      <c r="M47" s="258">
        <v>8</v>
      </c>
      <c r="N47" s="258">
        <f>L47-M47</f>
        <v>18</v>
      </c>
      <c r="O47" s="258">
        <f>$F47*N47</f>
        <v>36000</v>
      </c>
      <c r="P47" s="259">
        <f>O47/1000000</f>
        <v>0.036</v>
      </c>
      <c r="Q47" s="345"/>
    </row>
    <row r="48" spans="1:17" ht="13.5" customHeight="1">
      <c r="A48" s="208"/>
      <c r="B48" s="262" t="s">
        <v>33</v>
      </c>
      <c r="C48" s="254"/>
      <c r="D48" s="265"/>
      <c r="E48" s="249"/>
      <c r="F48" s="254"/>
      <c r="G48" s="257"/>
      <c r="H48" s="258"/>
      <c r="I48" s="258"/>
      <c r="J48" s="258"/>
      <c r="K48" s="259"/>
      <c r="L48" s="257"/>
      <c r="M48" s="258"/>
      <c r="N48" s="258"/>
      <c r="O48" s="258"/>
      <c r="P48" s="259"/>
      <c r="Q48" s="345"/>
    </row>
    <row r="49" spans="1:17" s="645" customFormat="1" ht="13.5" customHeight="1">
      <c r="A49" s="208">
        <v>31</v>
      </c>
      <c r="B49" s="261" t="s">
        <v>34</v>
      </c>
      <c r="C49" s="254">
        <v>4865041</v>
      </c>
      <c r="D49" s="264" t="s">
        <v>12</v>
      </c>
      <c r="E49" s="249" t="s">
        <v>305</v>
      </c>
      <c r="F49" s="254">
        <v>-1000</v>
      </c>
      <c r="G49" s="257">
        <v>59424</v>
      </c>
      <c r="H49" s="258">
        <v>57635</v>
      </c>
      <c r="I49" s="258">
        <f>G49-H49</f>
        <v>1789</v>
      </c>
      <c r="J49" s="258">
        <f>$F49*I49</f>
        <v>-1789000</v>
      </c>
      <c r="K49" s="259">
        <f>J49/1000000</f>
        <v>-1.789</v>
      </c>
      <c r="L49" s="257">
        <v>995668</v>
      </c>
      <c r="M49" s="258">
        <v>995646</v>
      </c>
      <c r="N49" s="258">
        <f>L49-M49</f>
        <v>22</v>
      </c>
      <c r="O49" s="258">
        <f>$F49*N49</f>
        <v>-22000</v>
      </c>
      <c r="P49" s="259">
        <f>O49/1000000</f>
        <v>-0.022</v>
      </c>
      <c r="Q49" s="345"/>
    </row>
    <row r="50" spans="1:17" ht="13.5" customHeight="1">
      <c r="A50" s="208">
        <v>32</v>
      </c>
      <c r="B50" s="261" t="s">
        <v>15</v>
      </c>
      <c r="C50" s="254">
        <v>4902499</v>
      </c>
      <c r="D50" s="264" t="s">
        <v>12</v>
      </c>
      <c r="E50" s="249" t="s">
        <v>305</v>
      </c>
      <c r="F50" s="254">
        <v>-1000</v>
      </c>
      <c r="G50" s="257">
        <v>2490</v>
      </c>
      <c r="H50" s="258">
        <v>1786</v>
      </c>
      <c r="I50" s="258">
        <f>G50-H50</f>
        <v>704</v>
      </c>
      <c r="J50" s="258">
        <f>$F50*I50</f>
        <v>-704000</v>
      </c>
      <c r="K50" s="259">
        <f>J50/1000000</f>
        <v>-0.704</v>
      </c>
      <c r="L50" s="257">
        <v>999883</v>
      </c>
      <c r="M50" s="258">
        <v>999883</v>
      </c>
      <c r="N50" s="258">
        <f>L50-M50</f>
        <v>0</v>
      </c>
      <c r="O50" s="258">
        <f>$F50*N50</f>
        <v>0</v>
      </c>
      <c r="P50" s="259">
        <f>O50/1000000</f>
        <v>0</v>
      </c>
      <c r="Q50" s="342"/>
    </row>
    <row r="51" spans="1:17" ht="13.5" customHeight="1">
      <c r="A51" s="208">
        <v>33</v>
      </c>
      <c r="B51" s="261" t="s">
        <v>16</v>
      </c>
      <c r="C51" s="254">
        <v>4864788</v>
      </c>
      <c r="D51" s="264" t="s">
        <v>12</v>
      </c>
      <c r="E51" s="249" t="s">
        <v>305</v>
      </c>
      <c r="F51" s="254">
        <v>-2000</v>
      </c>
      <c r="G51" s="257">
        <v>34710</v>
      </c>
      <c r="H51" s="258">
        <v>31949</v>
      </c>
      <c r="I51" s="258">
        <f>G51-H51</f>
        <v>2761</v>
      </c>
      <c r="J51" s="258">
        <f>$F51*I51</f>
        <v>-5522000</v>
      </c>
      <c r="K51" s="259">
        <f>J51/1000000</f>
        <v>-5.522</v>
      </c>
      <c r="L51" s="257">
        <v>999523</v>
      </c>
      <c r="M51" s="258">
        <v>999515</v>
      </c>
      <c r="N51" s="258">
        <f>L51-M51</f>
        <v>8</v>
      </c>
      <c r="O51" s="258">
        <f>$F51*N51</f>
        <v>-16000</v>
      </c>
      <c r="P51" s="259">
        <f>O51/1000000</f>
        <v>-0.016</v>
      </c>
      <c r="Q51" s="342"/>
    </row>
    <row r="52" spans="1:17" ht="14.25" customHeight="1">
      <c r="A52" s="208"/>
      <c r="B52" s="262" t="s">
        <v>35</v>
      </c>
      <c r="C52" s="254"/>
      <c r="D52" s="265"/>
      <c r="E52" s="249"/>
      <c r="F52" s="254"/>
      <c r="G52" s="257"/>
      <c r="H52" s="258"/>
      <c r="I52" s="258"/>
      <c r="J52" s="258"/>
      <c r="K52" s="259"/>
      <c r="L52" s="257"/>
      <c r="M52" s="258"/>
      <c r="N52" s="258"/>
      <c r="O52" s="258"/>
      <c r="P52" s="259"/>
      <c r="Q52" s="345"/>
    </row>
    <row r="53" spans="1:17" ht="15.75" customHeight="1">
      <c r="A53" s="208">
        <v>34</v>
      </c>
      <c r="B53" s="261" t="s">
        <v>36</v>
      </c>
      <c r="C53" s="254">
        <v>4864911</v>
      </c>
      <c r="D53" s="264" t="s">
        <v>12</v>
      </c>
      <c r="E53" s="249" t="s">
        <v>305</v>
      </c>
      <c r="F53" s="254">
        <v>-1000</v>
      </c>
      <c r="G53" s="257">
        <v>86405</v>
      </c>
      <c r="H53" s="258">
        <v>83669</v>
      </c>
      <c r="I53" s="258">
        <f>G53-H53</f>
        <v>2736</v>
      </c>
      <c r="J53" s="258">
        <f>$F53*I53</f>
        <v>-2736000</v>
      </c>
      <c r="K53" s="259">
        <f>J53/1000000</f>
        <v>-2.736</v>
      </c>
      <c r="L53" s="257">
        <v>995726</v>
      </c>
      <c r="M53" s="258">
        <v>995754</v>
      </c>
      <c r="N53" s="258">
        <f>L53-M53</f>
        <v>-28</v>
      </c>
      <c r="O53" s="258">
        <f>$F53*N53</f>
        <v>28000</v>
      </c>
      <c r="P53" s="259">
        <f>O53/1000000</f>
        <v>0.028</v>
      </c>
      <c r="Q53" s="345"/>
    </row>
    <row r="54" spans="1:17" ht="15.75" customHeight="1">
      <c r="A54" s="208"/>
      <c r="B54" s="262" t="s">
        <v>339</v>
      </c>
      <c r="C54" s="254"/>
      <c r="D54" s="264"/>
      <c r="E54" s="249"/>
      <c r="F54" s="254"/>
      <c r="G54" s="257"/>
      <c r="H54" s="258"/>
      <c r="I54" s="258"/>
      <c r="J54" s="258"/>
      <c r="K54" s="259"/>
      <c r="L54" s="257"/>
      <c r="M54" s="258"/>
      <c r="N54" s="258"/>
      <c r="O54" s="258"/>
      <c r="P54" s="259"/>
      <c r="Q54" s="345"/>
    </row>
    <row r="55" spans="1:17" ht="15.75" customHeight="1">
      <c r="A55" s="208">
        <v>35</v>
      </c>
      <c r="B55" s="261" t="s">
        <v>388</v>
      </c>
      <c r="C55" s="254">
        <v>4864892</v>
      </c>
      <c r="D55" s="264" t="s">
        <v>12</v>
      </c>
      <c r="E55" s="249" t="s">
        <v>305</v>
      </c>
      <c r="F55" s="254">
        <v>-4000</v>
      </c>
      <c r="G55" s="257">
        <v>9802</v>
      </c>
      <c r="H55" s="258">
        <v>8499</v>
      </c>
      <c r="I55" s="258">
        <f>G55-H55</f>
        <v>1303</v>
      </c>
      <c r="J55" s="258">
        <f>$F55*I55</f>
        <v>-5212000</v>
      </c>
      <c r="K55" s="259">
        <f>J55/1000000</f>
        <v>-5.212</v>
      </c>
      <c r="L55" s="257">
        <v>999998</v>
      </c>
      <c r="M55" s="258">
        <v>999998</v>
      </c>
      <c r="N55" s="258">
        <f>L55-M55</f>
        <v>0</v>
      </c>
      <c r="O55" s="258">
        <f>$F55*N55</f>
        <v>0</v>
      </c>
      <c r="P55" s="259">
        <f>O55/1000000</f>
        <v>0</v>
      </c>
      <c r="Q55" s="345"/>
    </row>
    <row r="56" spans="1:17" ht="18.75" customHeight="1">
      <c r="A56" s="208">
        <v>36</v>
      </c>
      <c r="B56" s="261" t="s">
        <v>346</v>
      </c>
      <c r="C56" s="254">
        <v>4864992</v>
      </c>
      <c r="D56" s="264" t="s">
        <v>12</v>
      </c>
      <c r="E56" s="249" t="s">
        <v>305</v>
      </c>
      <c r="F56" s="254">
        <v>-1000</v>
      </c>
      <c r="G56" s="257">
        <v>165952</v>
      </c>
      <c r="H56" s="258">
        <v>163303</v>
      </c>
      <c r="I56" s="258">
        <f>G56-H56</f>
        <v>2649</v>
      </c>
      <c r="J56" s="258">
        <f>$F56*I56</f>
        <v>-2649000</v>
      </c>
      <c r="K56" s="259">
        <f>J56/1000000</f>
        <v>-2.649</v>
      </c>
      <c r="L56" s="257">
        <v>998421</v>
      </c>
      <c r="M56" s="258">
        <v>998421</v>
      </c>
      <c r="N56" s="258">
        <f>L56-M56</f>
        <v>0</v>
      </c>
      <c r="O56" s="258">
        <f>$F56*N56</f>
        <v>0</v>
      </c>
      <c r="P56" s="259">
        <f>O56/1000000</f>
        <v>0</v>
      </c>
      <c r="Q56" s="598"/>
    </row>
    <row r="57" spans="1:17" ht="15.75" customHeight="1">
      <c r="A57" s="208">
        <v>37</v>
      </c>
      <c r="B57" s="261" t="s">
        <v>340</v>
      </c>
      <c r="C57" s="254">
        <v>4864827</v>
      </c>
      <c r="D57" s="264" t="s">
        <v>12</v>
      </c>
      <c r="E57" s="249" t="s">
        <v>305</v>
      </c>
      <c r="F57" s="254">
        <v>-333.33</v>
      </c>
      <c r="G57" s="257">
        <v>338830</v>
      </c>
      <c r="H57" s="258">
        <v>324972</v>
      </c>
      <c r="I57" s="258">
        <f>G57-H57</f>
        <v>13858</v>
      </c>
      <c r="J57" s="258">
        <f>$F57*I57</f>
        <v>-4619287.14</v>
      </c>
      <c r="K57" s="259">
        <f>J57/1000000</f>
        <v>-4.61928714</v>
      </c>
      <c r="L57" s="257">
        <v>266</v>
      </c>
      <c r="M57" s="258">
        <v>266</v>
      </c>
      <c r="N57" s="258">
        <f>L57-M57</f>
        <v>0</v>
      </c>
      <c r="O57" s="258">
        <f>$F57*N57</f>
        <v>0</v>
      </c>
      <c r="P57" s="259">
        <f>O57/1000000</f>
        <v>0</v>
      </c>
      <c r="Q57" s="598"/>
    </row>
    <row r="58" spans="1:17" s="686" customFormat="1" ht="15.75" customHeight="1">
      <c r="A58" s="208">
        <v>38</v>
      </c>
      <c r="B58" s="261" t="s">
        <v>451</v>
      </c>
      <c r="C58" s="254">
        <v>5128449</v>
      </c>
      <c r="D58" s="264" t="s">
        <v>12</v>
      </c>
      <c r="E58" s="249" t="s">
        <v>305</v>
      </c>
      <c r="F58" s="254">
        <v>-2000</v>
      </c>
      <c r="G58" s="257">
        <v>42695</v>
      </c>
      <c r="H58" s="258">
        <v>39386</v>
      </c>
      <c r="I58" s="258">
        <f>G58-H58</f>
        <v>3309</v>
      </c>
      <c r="J58" s="258">
        <f>$F58*I58</f>
        <v>-6618000</v>
      </c>
      <c r="K58" s="259">
        <f>J58/1000000</f>
        <v>-6.618</v>
      </c>
      <c r="L58" s="257">
        <v>999993</v>
      </c>
      <c r="M58" s="258">
        <v>999993</v>
      </c>
      <c r="N58" s="258">
        <f>L58-M58</f>
        <v>0</v>
      </c>
      <c r="O58" s="258">
        <f>$F58*N58</f>
        <v>0</v>
      </c>
      <c r="P58" s="259">
        <f>O58/1000000</f>
        <v>0</v>
      </c>
      <c r="Q58" s="598"/>
    </row>
    <row r="59" spans="1:17" s="686" customFormat="1" ht="15.75" customHeight="1">
      <c r="A59" s="208"/>
      <c r="B59" s="261"/>
      <c r="C59" s="254"/>
      <c r="D59" s="264"/>
      <c r="E59" s="249"/>
      <c r="F59" s="254"/>
      <c r="G59" s="257"/>
      <c r="H59" s="258"/>
      <c r="I59" s="258"/>
      <c r="J59" s="258"/>
      <c r="K59" s="259"/>
      <c r="L59" s="257"/>
      <c r="M59" s="258"/>
      <c r="N59" s="258"/>
      <c r="O59" s="258"/>
      <c r="P59" s="259"/>
      <c r="Q59" s="598"/>
    </row>
    <row r="60" spans="1:17" ht="12" customHeight="1">
      <c r="A60" s="208"/>
      <c r="B60" s="263" t="s">
        <v>360</v>
      </c>
      <c r="C60" s="254"/>
      <c r="D60" s="264"/>
      <c r="E60" s="249"/>
      <c r="F60" s="254"/>
      <c r="G60" s="257"/>
      <c r="H60" s="258"/>
      <c r="I60" s="258"/>
      <c r="J60" s="258"/>
      <c r="K60" s="259"/>
      <c r="L60" s="257"/>
      <c r="M60" s="258"/>
      <c r="N60" s="258"/>
      <c r="O60" s="258"/>
      <c r="P60" s="259"/>
      <c r="Q60" s="346"/>
    </row>
    <row r="61" spans="1:17" ht="15.75" customHeight="1">
      <c r="A61" s="208">
        <v>38</v>
      </c>
      <c r="B61" s="261" t="s">
        <v>14</v>
      </c>
      <c r="C61" s="254">
        <v>4902505</v>
      </c>
      <c r="D61" s="264" t="s">
        <v>12</v>
      </c>
      <c r="E61" s="249" t="s">
        <v>305</v>
      </c>
      <c r="F61" s="254">
        <v>-2000</v>
      </c>
      <c r="G61" s="257">
        <v>50326</v>
      </c>
      <c r="H61" s="258">
        <v>48016</v>
      </c>
      <c r="I61" s="258">
        <f>G61-H61</f>
        <v>2310</v>
      </c>
      <c r="J61" s="258">
        <f>$F61*I61</f>
        <v>-4620000</v>
      </c>
      <c r="K61" s="259">
        <f>J61/1000000</f>
        <v>-4.62</v>
      </c>
      <c r="L61" s="257">
        <v>560</v>
      </c>
      <c r="M61" s="258">
        <v>559</v>
      </c>
      <c r="N61" s="258">
        <f>L61-M61</f>
        <v>1</v>
      </c>
      <c r="O61" s="258">
        <f>$F61*N61</f>
        <v>-2000</v>
      </c>
      <c r="P61" s="259">
        <f>O61/1000000</f>
        <v>-0.002</v>
      </c>
      <c r="Q61" s="366"/>
    </row>
    <row r="62" spans="1:17" ht="18.75" customHeight="1">
      <c r="A62" s="208">
        <v>39</v>
      </c>
      <c r="B62" s="261" t="s">
        <v>15</v>
      </c>
      <c r="C62" s="254">
        <v>5128468</v>
      </c>
      <c r="D62" s="264" t="s">
        <v>12</v>
      </c>
      <c r="E62" s="249" t="s">
        <v>305</v>
      </c>
      <c r="F62" s="254">
        <v>-1000</v>
      </c>
      <c r="G62" s="257">
        <v>148067</v>
      </c>
      <c r="H62" s="258">
        <v>143286</v>
      </c>
      <c r="I62" s="258">
        <f>G62-H62</f>
        <v>4781</v>
      </c>
      <c r="J62" s="258">
        <f>$F62*I62</f>
        <v>-4781000</v>
      </c>
      <c r="K62" s="259">
        <f>J62/1000000</f>
        <v>-4.781</v>
      </c>
      <c r="L62" s="257">
        <v>2317</v>
      </c>
      <c r="M62" s="258">
        <v>2316</v>
      </c>
      <c r="N62" s="258">
        <f>L62-M62</f>
        <v>1</v>
      </c>
      <c r="O62" s="258">
        <f>$F62*N62</f>
        <v>-1000</v>
      </c>
      <c r="P62" s="259">
        <f>O62/1000000</f>
        <v>-0.001</v>
      </c>
      <c r="Q62" s="349"/>
    </row>
    <row r="63" spans="1:17" ht="18.75" customHeight="1">
      <c r="A63" s="208"/>
      <c r="B63" s="263" t="s">
        <v>447</v>
      </c>
      <c r="C63" s="254"/>
      <c r="D63" s="264"/>
      <c r="E63" s="249"/>
      <c r="F63" s="254"/>
      <c r="G63" s="257"/>
      <c r="H63" s="258"/>
      <c r="I63" s="258"/>
      <c r="J63" s="258"/>
      <c r="K63" s="259"/>
      <c r="L63" s="257"/>
      <c r="M63" s="258"/>
      <c r="N63" s="258"/>
      <c r="O63" s="258"/>
      <c r="P63" s="259"/>
      <c r="Q63" s="349"/>
    </row>
    <row r="64" spans="1:17" s="645" customFormat="1" ht="18.75" customHeight="1">
      <c r="A64" s="208">
        <v>40</v>
      </c>
      <c r="B64" s="261" t="s">
        <v>14</v>
      </c>
      <c r="C64" s="254" t="s">
        <v>448</v>
      </c>
      <c r="D64" s="264" t="s">
        <v>450</v>
      </c>
      <c r="E64" s="249" t="s">
        <v>305</v>
      </c>
      <c r="F64" s="254">
        <v>-1</v>
      </c>
      <c r="G64" s="257">
        <v>12562000</v>
      </c>
      <c r="H64" s="209">
        <v>11040000</v>
      </c>
      <c r="I64" s="258">
        <f>G64-H64</f>
        <v>1522000</v>
      </c>
      <c r="J64" s="258">
        <f>$F64*I64</f>
        <v>-1522000</v>
      </c>
      <c r="K64" s="259">
        <f>J64/1000000</f>
        <v>-1.522</v>
      </c>
      <c r="L64" s="257">
        <v>2813000</v>
      </c>
      <c r="M64" s="209">
        <v>2801000</v>
      </c>
      <c r="N64" s="258">
        <f>L64-M64</f>
        <v>12000</v>
      </c>
      <c r="O64" s="258">
        <f>$F64*N64</f>
        <v>-12000</v>
      </c>
      <c r="P64" s="259">
        <f>O64/1000000</f>
        <v>-0.012</v>
      </c>
      <c r="Q64" s="349"/>
    </row>
    <row r="65" spans="1:17" s="645" customFormat="1" ht="18.75" customHeight="1">
      <c r="A65" s="208">
        <v>41</v>
      </c>
      <c r="B65" s="261" t="s">
        <v>15</v>
      </c>
      <c r="C65" s="254" t="s">
        <v>449</v>
      </c>
      <c r="D65" s="264" t="s">
        <v>450</v>
      </c>
      <c r="E65" s="249" t="s">
        <v>305</v>
      </c>
      <c r="F65" s="254">
        <v>-1</v>
      </c>
      <c r="G65" s="257">
        <v>37540000</v>
      </c>
      <c r="H65" s="209">
        <v>32954000</v>
      </c>
      <c r="I65" s="258">
        <f>G65-H65</f>
        <v>4586000</v>
      </c>
      <c r="J65" s="258">
        <f>$F65*I65</f>
        <v>-4586000</v>
      </c>
      <c r="K65" s="259">
        <f>J65/1000000</f>
        <v>-4.586</v>
      </c>
      <c r="L65" s="257">
        <v>2797000</v>
      </c>
      <c r="M65" s="209">
        <v>2792000</v>
      </c>
      <c r="N65" s="258">
        <f>L65-M65</f>
        <v>5000</v>
      </c>
      <c r="O65" s="258">
        <f>$F65*N65</f>
        <v>-5000</v>
      </c>
      <c r="P65" s="259">
        <f>O65/1000000</f>
        <v>-0.005</v>
      </c>
      <c r="Q65" s="349"/>
    </row>
    <row r="66" spans="1:17" ht="15" customHeight="1">
      <c r="A66" s="208"/>
      <c r="B66" s="263" t="s">
        <v>364</v>
      </c>
      <c r="C66" s="254"/>
      <c r="D66" s="264"/>
      <c r="E66" s="249"/>
      <c r="F66" s="254"/>
      <c r="G66" s="257"/>
      <c r="H66" s="258"/>
      <c r="I66" s="258"/>
      <c r="J66" s="258"/>
      <c r="K66" s="259"/>
      <c r="L66" s="257"/>
      <c r="M66" s="258"/>
      <c r="N66" s="258"/>
      <c r="O66" s="258"/>
      <c r="P66" s="259"/>
      <c r="Q66" s="349"/>
    </row>
    <row r="67" spans="1:17" ht="15.75" customHeight="1">
      <c r="A67" s="208">
        <v>42</v>
      </c>
      <c r="B67" s="261" t="s">
        <v>14</v>
      </c>
      <c r="C67" s="254">
        <v>4864903</v>
      </c>
      <c r="D67" s="264" t="s">
        <v>12</v>
      </c>
      <c r="E67" s="249" t="s">
        <v>305</v>
      </c>
      <c r="F67" s="254">
        <v>-1000</v>
      </c>
      <c r="G67" s="257">
        <v>33817</v>
      </c>
      <c r="H67" s="258">
        <v>29627</v>
      </c>
      <c r="I67" s="258">
        <f>G67-H67</f>
        <v>4190</v>
      </c>
      <c r="J67" s="258">
        <f>$F67*I67</f>
        <v>-4190000</v>
      </c>
      <c r="K67" s="259">
        <f>J67/1000000</f>
        <v>-4.19</v>
      </c>
      <c r="L67" s="257">
        <v>997783</v>
      </c>
      <c r="M67" s="258">
        <v>997783</v>
      </c>
      <c r="N67" s="258">
        <f>L67-M67</f>
        <v>0</v>
      </c>
      <c r="O67" s="258">
        <f>$F67*N67</f>
        <v>0</v>
      </c>
      <c r="P67" s="259">
        <f>O67/1000000</f>
        <v>0</v>
      </c>
      <c r="Q67" s="342"/>
    </row>
    <row r="68" spans="1:17" ht="15" customHeight="1">
      <c r="A68" s="208">
        <v>43</v>
      </c>
      <c r="B68" s="261" t="s">
        <v>15</v>
      </c>
      <c r="C68" s="254">
        <v>4864946</v>
      </c>
      <c r="D68" s="264" t="s">
        <v>12</v>
      </c>
      <c r="E68" s="249" t="s">
        <v>305</v>
      </c>
      <c r="F68" s="254">
        <v>-1000</v>
      </c>
      <c r="G68" s="257">
        <v>57674</v>
      </c>
      <c r="H68" s="258">
        <v>56423</v>
      </c>
      <c r="I68" s="258">
        <f>G68-H68</f>
        <v>1251</v>
      </c>
      <c r="J68" s="258">
        <f>$F68*I68</f>
        <v>-1251000</v>
      </c>
      <c r="K68" s="259">
        <f>J68/1000000</f>
        <v>-1.251</v>
      </c>
      <c r="L68" s="257">
        <v>765</v>
      </c>
      <c r="M68" s="258">
        <v>772</v>
      </c>
      <c r="N68" s="258">
        <f>L68-M68</f>
        <v>-7</v>
      </c>
      <c r="O68" s="258">
        <f>$F68*N68</f>
        <v>7000</v>
      </c>
      <c r="P68" s="259">
        <f>O68/1000000</f>
        <v>0.007</v>
      </c>
      <c r="Q68" s="342"/>
    </row>
    <row r="69" spans="1:17" ht="14.25" customHeight="1">
      <c r="A69" s="208"/>
      <c r="B69" s="263" t="s">
        <v>338</v>
      </c>
      <c r="C69" s="254"/>
      <c r="D69" s="264"/>
      <c r="E69" s="249"/>
      <c r="F69" s="254"/>
      <c r="G69" s="257"/>
      <c r="H69" s="258"/>
      <c r="I69" s="258"/>
      <c r="J69" s="258"/>
      <c r="K69" s="259"/>
      <c r="L69" s="257"/>
      <c r="M69" s="258"/>
      <c r="N69" s="258"/>
      <c r="O69" s="258"/>
      <c r="P69" s="259"/>
      <c r="Q69" s="345"/>
    </row>
    <row r="70" spans="1:17" ht="14.25" customHeight="1">
      <c r="A70" s="208"/>
      <c r="B70" s="263" t="s">
        <v>41</v>
      </c>
      <c r="C70" s="254"/>
      <c r="D70" s="264"/>
      <c r="E70" s="249"/>
      <c r="F70" s="254"/>
      <c r="G70" s="257"/>
      <c r="H70" s="258"/>
      <c r="I70" s="258"/>
      <c r="J70" s="258"/>
      <c r="K70" s="259"/>
      <c r="L70" s="257"/>
      <c r="M70" s="258"/>
      <c r="N70" s="258"/>
      <c r="O70" s="258"/>
      <c r="P70" s="259"/>
      <c r="Q70" s="345"/>
    </row>
    <row r="71" spans="1:17" s="371" customFormat="1" ht="15.75" thickBot="1">
      <c r="A71" s="459">
        <v>44</v>
      </c>
      <c r="B71" s="643" t="s">
        <v>42</v>
      </c>
      <c r="C71" s="584">
        <v>4864843</v>
      </c>
      <c r="D71" s="584" t="s">
        <v>12</v>
      </c>
      <c r="E71" s="584" t="s">
        <v>305</v>
      </c>
      <c r="F71" s="584">
        <v>1000</v>
      </c>
      <c r="G71" s="343">
        <v>996039</v>
      </c>
      <c r="H71" s="344">
        <v>996769</v>
      </c>
      <c r="I71" s="584">
        <f>G71-H71</f>
        <v>-730</v>
      </c>
      <c r="J71" s="584">
        <f>$F71*I71</f>
        <v>-730000</v>
      </c>
      <c r="K71" s="584">
        <f>J71/1000000</f>
        <v>-0.73</v>
      </c>
      <c r="L71" s="343">
        <v>24723</v>
      </c>
      <c r="M71" s="344">
        <v>24728</v>
      </c>
      <c r="N71" s="584">
        <f>L71-M71</f>
        <v>-5</v>
      </c>
      <c r="O71" s="584">
        <f>$F71*N71</f>
        <v>-5000</v>
      </c>
      <c r="P71" s="792">
        <f>O71/1000000</f>
        <v>-0.005</v>
      </c>
      <c r="Q71" s="417"/>
    </row>
    <row r="72" spans="1:17" s="597" customFormat="1" ht="16.5" hidden="1" thickBot="1" thickTop="1">
      <c r="A72" s="549"/>
      <c r="B72" s="595"/>
      <c r="C72" s="596"/>
      <c r="D72" s="601"/>
      <c r="F72" s="596"/>
      <c r="G72" s="258" t="e">
        <v>#N/A</v>
      </c>
      <c r="H72" s="258" t="e">
        <v>#N/A</v>
      </c>
      <c r="I72" s="596"/>
      <c r="J72" s="596"/>
      <c r="K72" s="596"/>
      <c r="L72" s="258" t="e">
        <v>#N/A</v>
      </c>
      <c r="M72" s="258" t="e">
        <v>#N/A</v>
      </c>
      <c r="N72" s="596"/>
      <c r="O72" s="596"/>
      <c r="P72" s="596"/>
      <c r="Q72" s="602"/>
    </row>
    <row r="73" spans="1:17" ht="21.75" customHeight="1" thickBot="1" thickTop="1">
      <c r="A73" s="209"/>
      <c r="B73" s="358" t="s">
        <v>272</v>
      </c>
      <c r="C73" s="32"/>
      <c r="D73" s="265"/>
      <c r="E73" s="249"/>
      <c r="F73" s="32"/>
      <c r="G73" s="344"/>
      <c r="H73" s="344"/>
      <c r="I73" s="258"/>
      <c r="J73" s="258"/>
      <c r="K73" s="258"/>
      <c r="L73" s="344"/>
      <c r="M73" s="344"/>
      <c r="N73" s="258"/>
      <c r="O73" s="258"/>
      <c r="P73" s="258"/>
      <c r="Q73" s="405" t="str">
        <f>Q1</f>
        <v>JANUARY-2023</v>
      </c>
    </row>
    <row r="74" spans="1:17" ht="15.75" customHeight="1" thickTop="1">
      <c r="A74" s="207"/>
      <c r="B74" s="260" t="s">
        <v>43</v>
      </c>
      <c r="C74" s="247"/>
      <c r="D74" s="266"/>
      <c r="E74" s="266"/>
      <c r="F74" s="247"/>
      <c r="G74" s="793"/>
      <c r="H74" s="406"/>
      <c r="I74" s="406"/>
      <c r="J74" s="406"/>
      <c r="K74" s="407"/>
      <c r="L74" s="406"/>
      <c r="M74" s="406"/>
      <c r="N74" s="406"/>
      <c r="O74" s="406"/>
      <c r="P74" s="407"/>
      <c r="Q74" s="408"/>
    </row>
    <row r="75" spans="1:17" ht="15.75" customHeight="1">
      <c r="A75" s="208">
        <v>45</v>
      </c>
      <c r="B75" s="372" t="s">
        <v>76</v>
      </c>
      <c r="C75" s="254">
        <v>4902578</v>
      </c>
      <c r="D75" s="265" t="s">
        <v>12</v>
      </c>
      <c r="E75" s="249" t="s">
        <v>305</v>
      </c>
      <c r="F75" s="254">
        <v>300</v>
      </c>
      <c r="G75" s="257">
        <v>998507</v>
      </c>
      <c r="H75" s="258">
        <v>998507</v>
      </c>
      <c r="I75" s="258">
        <f>G75-H75</f>
        <v>0</v>
      </c>
      <c r="J75" s="258">
        <f>$F75*I75</f>
        <v>0</v>
      </c>
      <c r="K75" s="259">
        <f>J75/1000000</f>
        <v>0</v>
      </c>
      <c r="L75" s="257">
        <v>999767</v>
      </c>
      <c r="M75" s="258">
        <v>999767</v>
      </c>
      <c r="N75" s="258">
        <f>L75-M75</f>
        <v>0</v>
      </c>
      <c r="O75" s="258">
        <f>$F75*N75</f>
        <v>0</v>
      </c>
      <c r="P75" s="259">
        <f>O75/1000000</f>
        <v>0</v>
      </c>
      <c r="Q75" s="345"/>
    </row>
    <row r="76" spans="1:17" ht="15.75" customHeight="1">
      <c r="A76" s="208"/>
      <c r="B76" s="262" t="s">
        <v>48</v>
      </c>
      <c r="C76" s="254"/>
      <c r="D76" s="265"/>
      <c r="E76" s="265"/>
      <c r="F76" s="254"/>
      <c r="G76" s="257"/>
      <c r="H76" s="258"/>
      <c r="I76" s="258"/>
      <c r="J76" s="258"/>
      <c r="K76" s="259"/>
      <c r="L76" s="257"/>
      <c r="M76" s="258"/>
      <c r="N76" s="258"/>
      <c r="O76" s="258"/>
      <c r="P76" s="259"/>
      <c r="Q76" s="345"/>
    </row>
    <row r="77" spans="1:17" ht="15.75" customHeight="1">
      <c r="A77" s="208">
        <v>46</v>
      </c>
      <c r="B77" s="261" t="s">
        <v>49</v>
      </c>
      <c r="C77" s="254">
        <v>4902572</v>
      </c>
      <c r="D77" s="264" t="s">
        <v>12</v>
      </c>
      <c r="E77" s="249" t="s">
        <v>305</v>
      </c>
      <c r="F77" s="254">
        <v>100</v>
      </c>
      <c r="G77" s="257">
        <v>999998</v>
      </c>
      <c r="H77" s="258">
        <v>999998</v>
      </c>
      <c r="I77" s="258">
        <f>G77-H77</f>
        <v>0</v>
      </c>
      <c r="J77" s="258">
        <f>$F77*I77</f>
        <v>0</v>
      </c>
      <c r="K77" s="259">
        <f>J77/1000000</f>
        <v>0</v>
      </c>
      <c r="L77" s="257">
        <v>999850</v>
      </c>
      <c r="M77" s="258">
        <v>999879</v>
      </c>
      <c r="N77" s="258">
        <f>L77-M77</f>
        <v>-29</v>
      </c>
      <c r="O77" s="258">
        <f>$F77*N77</f>
        <v>-2900</v>
      </c>
      <c r="P77" s="259">
        <f>O77/1000000</f>
        <v>-0.0029</v>
      </c>
      <c r="Q77" s="617"/>
    </row>
    <row r="78" spans="1:17" ht="15.75" customHeight="1">
      <c r="A78" s="208">
        <v>47</v>
      </c>
      <c r="B78" s="261" t="s">
        <v>50</v>
      </c>
      <c r="C78" s="254">
        <v>4902541</v>
      </c>
      <c r="D78" s="264" t="s">
        <v>12</v>
      </c>
      <c r="E78" s="249" t="s">
        <v>305</v>
      </c>
      <c r="F78" s="254">
        <v>100</v>
      </c>
      <c r="G78" s="257">
        <v>999482</v>
      </c>
      <c r="H78" s="258">
        <v>999482</v>
      </c>
      <c r="I78" s="258">
        <f>G78-H78</f>
        <v>0</v>
      </c>
      <c r="J78" s="258">
        <f>$F78*I78</f>
        <v>0</v>
      </c>
      <c r="K78" s="259">
        <f>J78/1000000</f>
        <v>0</v>
      </c>
      <c r="L78" s="257">
        <v>999486</v>
      </c>
      <c r="M78" s="258">
        <v>999486</v>
      </c>
      <c r="N78" s="258">
        <f>L78-M78</f>
        <v>0</v>
      </c>
      <c r="O78" s="258">
        <f>$F78*N78</f>
        <v>0</v>
      </c>
      <c r="P78" s="259">
        <f>O78/1000000</f>
        <v>0</v>
      </c>
      <c r="Q78" s="345"/>
    </row>
    <row r="79" spans="1:17" ht="15.75" customHeight="1">
      <c r="A79" s="208">
        <v>48</v>
      </c>
      <c r="B79" s="261" t="s">
        <v>51</v>
      </c>
      <c r="C79" s="254">
        <v>4902539</v>
      </c>
      <c r="D79" s="264" t="s">
        <v>12</v>
      </c>
      <c r="E79" s="249" t="s">
        <v>305</v>
      </c>
      <c r="F79" s="254">
        <v>100</v>
      </c>
      <c r="G79" s="257">
        <v>3162</v>
      </c>
      <c r="H79" s="258">
        <v>3137</v>
      </c>
      <c r="I79" s="258">
        <f>G79-H79</f>
        <v>25</v>
      </c>
      <c r="J79" s="258">
        <f>$F79*I79</f>
        <v>2500</v>
      </c>
      <c r="K79" s="259">
        <f>J79/1000000</f>
        <v>0.0025</v>
      </c>
      <c r="L79" s="257">
        <v>36124</v>
      </c>
      <c r="M79" s="258">
        <v>36131</v>
      </c>
      <c r="N79" s="258">
        <f>L79-M79</f>
        <v>-7</v>
      </c>
      <c r="O79" s="258">
        <f>$F79*N79</f>
        <v>-700</v>
      </c>
      <c r="P79" s="259">
        <f>O79/1000000</f>
        <v>-0.0007</v>
      </c>
      <c r="Q79" s="345"/>
    </row>
    <row r="80" spans="1:17" ht="15.75" customHeight="1">
      <c r="A80" s="208"/>
      <c r="B80" s="262" t="s">
        <v>52</v>
      </c>
      <c r="C80" s="254"/>
      <c r="D80" s="265"/>
      <c r="E80" s="265"/>
      <c r="F80" s="254"/>
      <c r="G80" s="257"/>
      <c r="H80" s="258"/>
      <c r="I80" s="258"/>
      <c r="J80" s="258"/>
      <c r="K80" s="259"/>
      <c r="L80" s="257"/>
      <c r="M80" s="258"/>
      <c r="N80" s="258"/>
      <c r="O80" s="258"/>
      <c r="P80" s="259"/>
      <c r="Q80" s="345"/>
    </row>
    <row r="81" spans="1:17" ht="15.75" customHeight="1">
      <c r="A81" s="208">
        <v>49</v>
      </c>
      <c r="B81" s="261" t="s">
        <v>53</v>
      </c>
      <c r="C81" s="254">
        <v>4902591</v>
      </c>
      <c r="D81" s="264" t="s">
        <v>12</v>
      </c>
      <c r="E81" s="249" t="s">
        <v>305</v>
      </c>
      <c r="F81" s="254">
        <v>1333</v>
      </c>
      <c r="G81" s="257">
        <v>747</v>
      </c>
      <c r="H81" s="258">
        <v>749</v>
      </c>
      <c r="I81" s="258">
        <f aca="true" t="shared" si="12" ref="I81:I86">G81-H81</f>
        <v>-2</v>
      </c>
      <c r="J81" s="258">
        <f aca="true" t="shared" si="13" ref="J81:J86">$F81*I81</f>
        <v>-2666</v>
      </c>
      <c r="K81" s="259">
        <f aca="true" t="shared" si="14" ref="K81:K86">J81/1000000</f>
        <v>-0.002666</v>
      </c>
      <c r="L81" s="257">
        <v>626</v>
      </c>
      <c r="M81" s="258">
        <v>630</v>
      </c>
      <c r="N81" s="258">
        <f aca="true" t="shared" si="15" ref="N81:N86">L81-M81</f>
        <v>-4</v>
      </c>
      <c r="O81" s="258">
        <f aca="true" t="shared" si="16" ref="O81:O86">$F81*N81</f>
        <v>-5332</v>
      </c>
      <c r="P81" s="259">
        <f aca="true" t="shared" si="17" ref="P81:P86">O81/1000000</f>
        <v>-0.005332</v>
      </c>
      <c r="Q81" s="345"/>
    </row>
    <row r="82" spans="1:17" s="645" customFormat="1" ht="15.75" customHeight="1">
      <c r="A82" s="208">
        <v>50</v>
      </c>
      <c r="B82" s="261" t="s">
        <v>54</v>
      </c>
      <c r="C82" s="254">
        <v>4902528</v>
      </c>
      <c r="D82" s="264" t="s">
        <v>12</v>
      </c>
      <c r="E82" s="249" t="s">
        <v>305</v>
      </c>
      <c r="F82" s="254">
        <v>100</v>
      </c>
      <c r="G82" s="257">
        <v>21</v>
      </c>
      <c r="H82" s="258">
        <v>25</v>
      </c>
      <c r="I82" s="258">
        <f>G82-H82</f>
        <v>-4</v>
      </c>
      <c r="J82" s="258">
        <f>$F82*I82</f>
        <v>-400</v>
      </c>
      <c r="K82" s="259">
        <f>J82/1000000</f>
        <v>-0.0004</v>
      </c>
      <c r="L82" s="257">
        <v>3318</v>
      </c>
      <c r="M82" s="258">
        <v>3318</v>
      </c>
      <c r="N82" s="258">
        <f>L82-M82</f>
        <v>0</v>
      </c>
      <c r="O82" s="258">
        <f>$F82*N82</f>
        <v>0</v>
      </c>
      <c r="P82" s="259">
        <f>O82/1000000</f>
        <v>0</v>
      </c>
      <c r="Q82" s="345"/>
    </row>
    <row r="83" spans="1:17" ht="15.75" customHeight="1">
      <c r="A83" s="208">
        <v>51</v>
      </c>
      <c r="B83" s="261" t="s">
        <v>55</v>
      </c>
      <c r="C83" s="254">
        <v>4902523</v>
      </c>
      <c r="D83" s="264" t="s">
        <v>12</v>
      </c>
      <c r="E83" s="249" t="s">
        <v>305</v>
      </c>
      <c r="F83" s="254">
        <v>100</v>
      </c>
      <c r="G83" s="257">
        <v>999815</v>
      </c>
      <c r="H83" s="258">
        <v>999815</v>
      </c>
      <c r="I83" s="258">
        <f t="shared" si="12"/>
        <v>0</v>
      </c>
      <c r="J83" s="258">
        <f t="shared" si="13"/>
        <v>0</v>
      </c>
      <c r="K83" s="259">
        <f t="shared" si="14"/>
        <v>0</v>
      </c>
      <c r="L83" s="257">
        <v>999943</v>
      </c>
      <c r="M83" s="258">
        <v>999943</v>
      </c>
      <c r="N83" s="258">
        <f t="shared" si="15"/>
        <v>0</v>
      </c>
      <c r="O83" s="258">
        <f t="shared" si="16"/>
        <v>0</v>
      </c>
      <c r="P83" s="259">
        <f t="shared" si="17"/>
        <v>0</v>
      </c>
      <c r="Q83" s="345"/>
    </row>
    <row r="84" spans="1:17" ht="15.75" customHeight="1">
      <c r="A84" s="208">
        <v>52</v>
      </c>
      <c r="B84" s="261" t="s">
        <v>56</v>
      </c>
      <c r="C84" s="254">
        <v>4865089</v>
      </c>
      <c r="D84" s="264" t="s">
        <v>12</v>
      </c>
      <c r="E84" s="249" t="s">
        <v>305</v>
      </c>
      <c r="F84" s="254">
        <v>100</v>
      </c>
      <c r="G84" s="257">
        <v>0</v>
      </c>
      <c r="H84" s="258">
        <v>0</v>
      </c>
      <c r="I84" s="258">
        <f t="shared" si="12"/>
        <v>0</v>
      </c>
      <c r="J84" s="258">
        <f t="shared" si="13"/>
        <v>0</v>
      </c>
      <c r="K84" s="259">
        <f t="shared" si="14"/>
        <v>0</v>
      </c>
      <c r="L84" s="257">
        <v>0</v>
      </c>
      <c r="M84" s="258">
        <v>0</v>
      </c>
      <c r="N84" s="258">
        <f t="shared" si="15"/>
        <v>0</v>
      </c>
      <c r="O84" s="258">
        <f t="shared" si="16"/>
        <v>0</v>
      </c>
      <c r="P84" s="259">
        <f t="shared" si="17"/>
        <v>0</v>
      </c>
      <c r="Q84" s="345"/>
    </row>
    <row r="85" spans="1:17" ht="15.75" customHeight="1">
      <c r="A85" s="208">
        <v>53</v>
      </c>
      <c r="B85" s="261" t="s">
        <v>57</v>
      </c>
      <c r="C85" s="254">
        <v>4902548</v>
      </c>
      <c r="D85" s="264" t="s">
        <v>12</v>
      </c>
      <c r="E85" s="249" t="s">
        <v>305</v>
      </c>
      <c r="F85" s="794">
        <v>100</v>
      </c>
      <c r="G85" s="257">
        <v>0</v>
      </c>
      <c r="H85" s="258">
        <v>0</v>
      </c>
      <c r="I85" s="258">
        <f t="shared" si="12"/>
        <v>0</v>
      </c>
      <c r="J85" s="258">
        <f t="shared" si="13"/>
        <v>0</v>
      </c>
      <c r="K85" s="259">
        <f t="shared" si="14"/>
        <v>0</v>
      </c>
      <c r="L85" s="257">
        <v>0</v>
      </c>
      <c r="M85" s="258">
        <v>0</v>
      </c>
      <c r="N85" s="258">
        <f t="shared" si="15"/>
        <v>0</v>
      </c>
      <c r="O85" s="258">
        <f t="shared" si="16"/>
        <v>0</v>
      </c>
      <c r="P85" s="259">
        <f t="shared" si="17"/>
        <v>0</v>
      </c>
      <c r="Q85" s="366"/>
    </row>
    <row r="86" spans="1:17" ht="15.75" customHeight="1">
      <c r="A86" s="208">
        <v>54</v>
      </c>
      <c r="B86" s="261" t="s">
        <v>58</v>
      </c>
      <c r="C86" s="254">
        <v>4902564</v>
      </c>
      <c r="D86" s="264" t="s">
        <v>12</v>
      </c>
      <c r="E86" s="249" t="s">
        <v>305</v>
      </c>
      <c r="F86" s="254">
        <v>100</v>
      </c>
      <c r="G86" s="257">
        <v>1834</v>
      </c>
      <c r="H86" s="258">
        <v>1910</v>
      </c>
      <c r="I86" s="258">
        <f t="shared" si="12"/>
        <v>-76</v>
      </c>
      <c r="J86" s="258">
        <f t="shared" si="13"/>
        <v>-7600</v>
      </c>
      <c r="K86" s="259">
        <f t="shared" si="14"/>
        <v>-0.0076</v>
      </c>
      <c r="L86" s="257">
        <v>9414</v>
      </c>
      <c r="M86" s="258">
        <v>9383</v>
      </c>
      <c r="N86" s="258">
        <f t="shared" si="15"/>
        <v>31</v>
      </c>
      <c r="O86" s="258">
        <f t="shared" si="16"/>
        <v>3100</v>
      </c>
      <c r="P86" s="259">
        <f t="shared" si="17"/>
        <v>0.0031</v>
      </c>
      <c r="Q86" s="353"/>
    </row>
    <row r="87" spans="1:17" ht="15.75" customHeight="1">
      <c r="A87" s="208"/>
      <c r="B87" s="262" t="s">
        <v>60</v>
      </c>
      <c r="C87" s="254"/>
      <c r="D87" s="265"/>
      <c r="E87" s="265"/>
      <c r="F87" s="254"/>
      <c r="G87" s="257"/>
      <c r="H87" s="258"/>
      <c r="I87" s="258"/>
      <c r="J87" s="258"/>
      <c r="K87" s="259"/>
      <c r="L87" s="257"/>
      <c r="M87" s="258"/>
      <c r="N87" s="258"/>
      <c r="O87" s="258"/>
      <c r="P87" s="259"/>
      <c r="Q87" s="345"/>
    </row>
    <row r="88" spans="1:17" ht="15.75" customHeight="1">
      <c r="A88" s="208">
        <v>55</v>
      </c>
      <c r="B88" s="261" t="s">
        <v>61</v>
      </c>
      <c r="C88" s="254">
        <v>4865088</v>
      </c>
      <c r="D88" s="264" t="s">
        <v>12</v>
      </c>
      <c r="E88" s="249" t="s">
        <v>305</v>
      </c>
      <c r="F88" s="254">
        <v>166.66</v>
      </c>
      <c r="G88" s="257">
        <v>1412</v>
      </c>
      <c r="H88" s="258">
        <v>1412</v>
      </c>
      <c r="I88" s="258">
        <f>G88-H88</f>
        <v>0</v>
      </c>
      <c r="J88" s="258">
        <f>$F88*I88</f>
        <v>0</v>
      </c>
      <c r="K88" s="259">
        <f>J88/1000000</f>
        <v>0</v>
      </c>
      <c r="L88" s="257">
        <v>7172</v>
      </c>
      <c r="M88" s="258">
        <v>7172</v>
      </c>
      <c r="N88" s="258">
        <f>L88-M88</f>
        <v>0</v>
      </c>
      <c r="O88" s="258">
        <f>$F88*N88</f>
        <v>0</v>
      </c>
      <c r="P88" s="259">
        <f>O88/1000000</f>
        <v>0</v>
      </c>
      <c r="Q88" s="364"/>
    </row>
    <row r="89" spans="1:17" ht="15.75" customHeight="1">
      <c r="A89" s="208">
        <v>56</v>
      </c>
      <c r="B89" s="261" t="s">
        <v>62</v>
      </c>
      <c r="C89" s="254">
        <v>4902579</v>
      </c>
      <c r="D89" s="264" t="s">
        <v>12</v>
      </c>
      <c r="E89" s="249" t="s">
        <v>305</v>
      </c>
      <c r="F89" s="254">
        <v>500</v>
      </c>
      <c r="G89" s="257">
        <v>999796</v>
      </c>
      <c r="H89" s="258">
        <v>999797</v>
      </c>
      <c r="I89" s="258">
        <f>G89-H89</f>
        <v>-1</v>
      </c>
      <c r="J89" s="258">
        <f>$F89*I89</f>
        <v>-500</v>
      </c>
      <c r="K89" s="259">
        <f>J89/1000000</f>
        <v>-0.0005</v>
      </c>
      <c r="L89" s="257">
        <v>2441</v>
      </c>
      <c r="M89" s="258">
        <v>2441</v>
      </c>
      <c r="N89" s="258">
        <f>L89-M89</f>
        <v>0</v>
      </c>
      <c r="O89" s="258">
        <f>$F89*N89</f>
        <v>0</v>
      </c>
      <c r="P89" s="259">
        <f>O89/1000000</f>
        <v>0</v>
      </c>
      <c r="Q89" s="345"/>
    </row>
    <row r="90" spans="1:17" s="645" customFormat="1" ht="15.75" customHeight="1">
      <c r="A90" s="208">
        <v>57</v>
      </c>
      <c r="B90" s="261" t="s">
        <v>63</v>
      </c>
      <c r="C90" s="254">
        <v>4902526</v>
      </c>
      <c r="D90" s="264" t="s">
        <v>12</v>
      </c>
      <c r="E90" s="249" t="s">
        <v>305</v>
      </c>
      <c r="F90" s="794">
        <v>500</v>
      </c>
      <c r="G90" s="257">
        <v>999945</v>
      </c>
      <c r="H90" s="258">
        <v>999974</v>
      </c>
      <c r="I90" s="258">
        <f>G90-H90</f>
        <v>-29</v>
      </c>
      <c r="J90" s="258">
        <f>$F90*I90</f>
        <v>-14500</v>
      </c>
      <c r="K90" s="259">
        <f>J90/1000000</f>
        <v>-0.0145</v>
      </c>
      <c r="L90" s="257">
        <v>297</v>
      </c>
      <c r="M90" s="258">
        <v>296</v>
      </c>
      <c r="N90" s="258">
        <f>L90-M90</f>
        <v>1</v>
      </c>
      <c r="O90" s="258">
        <f>$F90*N90</f>
        <v>500</v>
      </c>
      <c r="P90" s="259">
        <f>O90/1000000</f>
        <v>0.0005</v>
      </c>
      <c r="Q90" s="345"/>
    </row>
    <row r="91" spans="1:17" ht="15.75" customHeight="1">
      <c r="A91" s="208">
        <v>58</v>
      </c>
      <c r="B91" s="261" t="s">
        <v>64</v>
      </c>
      <c r="C91" s="254">
        <v>4865090</v>
      </c>
      <c r="D91" s="264" t="s">
        <v>12</v>
      </c>
      <c r="E91" s="249" t="s">
        <v>305</v>
      </c>
      <c r="F91" s="794">
        <v>500</v>
      </c>
      <c r="G91" s="257">
        <v>1136</v>
      </c>
      <c r="H91" s="258">
        <v>1136</v>
      </c>
      <c r="I91" s="258">
        <f>G91-H91</f>
        <v>0</v>
      </c>
      <c r="J91" s="258">
        <f>$F91*I91</f>
        <v>0</v>
      </c>
      <c r="K91" s="259">
        <f>J91/1000000</f>
        <v>0</v>
      </c>
      <c r="L91" s="257">
        <v>1566</v>
      </c>
      <c r="M91" s="258">
        <v>1564</v>
      </c>
      <c r="N91" s="258">
        <f>L91-M91</f>
        <v>2</v>
      </c>
      <c r="O91" s="258">
        <f>$F91*N91</f>
        <v>1000</v>
      </c>
      <c r="P91" s="259">
        <f>O91/1000000</f>
        <v>0.001</v>
      </c>
      <c r="Q91" s="345"/>
    </row>
    <row r="92" spans="1:17" ht="15.75" customHeight="1">
      <c r="A92" s="539"/>
      <c r="B92" s="262" t="s">
        <v>66</v>
      </c>
      <c r="C92" s="254"/>
      <c r="D92" s="265"/>
      <c r="E92" s="265"/>
      <c r="F92" s="254"/>
      <c r="G92" s="257"/>
      <c r="H92" s="258"/>
      <c r="I92" s="258"/>
      <c r="J92" s="258"/>
      <c r="K92" s="259"/>
      <c r="L92" s="257"/>
      <c r="M92" s="258"/>
      <c r="N92" s="258"/>
      <c r="O92" s="258"/>
      <c r="P92" s="259"/>
      <c r="Q92" s="345"/>
    </row>
    <row r="93" spans="1:17" ht="15.75" customHeight="1">
      <c r="A93" s="208">
        <v>59</v>
      </c>
      <c r="B93" s="261" t="s">
        <v>59</v>
      </c>
      <c r="C93" s="254">
        <v>4902568</v>
      </c>
      <c r="D93" s="264" t="s">
        <v>12</v>
      </c>
      <c r="E93" s="249" t="s">
        <v>305</v>
      </c>
      <c r="F93" s="254">
        <v>100</v>
      </c>
      <c r="G93" s="257">
        <v>992848</v>
      </c>
      <c r="H93" s="258">
        <v>992893</v>
      </c>
      <c r="I93" s="258">
        <f>G93-H93</f>
        <v>-45</v>
      </c>
      <c r="J93" s="258">
        <f>$F93*I93</f>
        <v>-4500</v>
      </c>
      <c r="K93" s="259">
        <f>J93/1000000</f>
        <v>-0.0045</v>
      </c>
      <c r="L93" s="257">
        <v>2898</v>
      </c>
      <c r="M93" s="258">
        <v>2902</v>
      </c>
      <c r="N93" s="258">
        <f>L93-M93</f>
        <v>-4</v>
      </c>
      <c r="O93" s="258">
        <f>$F93*N93</f>
        <v>-400</v>
      </c>
      <c r="P93" s="259">
        <f>O93/1000000</f>
        <v>-0.0004</v>
      </c>
      <c r="Q93" s="353"/>
    </row>
    <row r="94" spans="1:17" ht="15.75" customHeight="1">
      <c r="A94" s="539"/>
      <c r="B94" s="262" t="s">
        <v>67</v>
      </c>
      <c r="C94" s="254"/>
      <c r="D94" s="265"/>
      <c r="E94" s="265"/>
      <c r="F94" s="254"/>
      <c r="G94" s="257"/>
      <c r="H94" s="258"/>
      <c r="I94" s="258"/>
      <c r="J94" s="258"/>
      <c r="K94" s="259"/>
      <c r="L94" s="257"/>
      <c r="M94" s="258"/>
      <c r="N94" s="258"/>
      <c r="O94" s="258"/>
      <c r="P94" s="259"/>
      <c r="Q94" s="345"/>
    </row>
    <row r="95" spans="1:17" ht="15.75" customHeight="1">
      <c r="A95" s="208">
        <v>60</v>
      </c>
      <c r="B95" s="261" t="s">
        <v>68</v>
      </c>
      <c r="C95" s="254">
        <v>4902540</v>
      </c>
      <c r="D95" s="264" t="s">
        <v>12</v>
      </c>
      <c r="E95" s="249" t="s">
        <v>305</v>
      </c>
      <c r="F95" s="254">
        <v>100</v>
      </c>
      <c r="G95" s="257">
        <v>9475</v>
      </c>
      <c r="H95" s="258">
        <v>9499</v>
      </c>
      <c r="I95" s="258">
        <f>G95-H95</f>
        <v>-24</v>
      </c>
      <c r="J95" s="258">
        <f>$F95*I95</f>
        <v>-2400</v>
      </c>
      <c r="K95" s="259">
        <f>J95/1000000</f>
        <v>-0.0024</v>
      </c>
      <c r="L95" s="257">
        <v>16308</v>
      </c>
      <c r="M95" s="258">
        <v>16286</v>
      </c>
      <c r="N95" s="258">
        <f>L95-M95</f>
        <v>22</v>
      </c>
      <c r="O95" s="258">
        <f>$F95*N95</f>
        <v>2200</v>
      </c>
      <c r="P95" s="259">
        <f>O95/1000000</f>
        <v>0.0022</v>
      </c>
      <c r="Q95" s="353"/>
    </row>
    <row r="96" spans="1:17" ht="15.75" customHeight="1">
      <c r="A96" s="208">
        <v>61</v>
      </c>
      <c r="B96" s="261" t="s">
        <v>69</v>
      </c>
      <c r="C96" s="254">
        <v>4902520</v>
      </c>
      <c r="D96" s="264" t="s">
        <v>12</v>
      </c>
      <c r="E96" s="249" t="s">
        <v>305</v>
      </c>
      <c r="F96" s="254">
        <v>100</v>
      </c>
      <c r="G96" s="257">
        <v>15670</v>
      </c>
      <c r="H96" s="258">
        <v>15617</v>
      </c>
      <c r="I96" s="258">
        <f>G96-H96</f>
        <v>53</v>
      </c>
      <c r="J96" s="258">
        <f>$F96*I96</f>
        <v>5300</v>
      </c>
      <c r="K96" s="259">
        <f>J96/1000000</f>
        <v>0.0053</v>
      </c>
      <c r="L96" s="257">
        <v>6406</v>
      </c>
      <c r="M96" s="258">
        <v>6387</v>
      </c>
      <c r="N96" s="258">
        <f>L96-M96</f>
        <v>19</v>
      </c>
      <c r="O96" s="258">
        <f>$F96*N96</f>
        <v>1900</v>
      </c>
      <c r="P96" s="259">
        <f>O96/1000000</f>
        <v>0.0019</v>
      </c>
      <c r="Q96" s="345"/>
    </row>
    <row r="97" spans="1:17" ht="15.75" customHeight="1">
      <c r="A97" s="208">
        <v>62</v>
      </c>
      <c r="B97" s="261" t="s">
        <v>70</v>
      </c>
      <c r="C97" s="254">
        <v>4902577</v>
      </c>
      <c r="D97" s="264" t="s">
        <v>12</v>
      </c>
      <c r="E97" s="249" t="s">
        <v>305</v>
      </c>
      <c r="F97" s="254">
        <v>100</v>
      </c>
      <c r="G97" s="257">
        <v>154</v>
      </c>
      <c r="H97" s="258">
        <v>115</v>
      </c>
      <c r="I97" s="258">
        <f>G97-H97</f>
        <v>39</v>
      </c>
      <c r="J97" s="258">
        <f>$F97*I97</f>
        <v>3900</v>
      </c>
      <c r="K97" s="259">
        <f>J97/1000000</f>
        <v>0.0039</v>
      </c>
      <c r="L97" s="257">
        <v>62</v>
      </c>
      <c r="M97" s="258">
        <v>49</v>
      </c>
      <c r="N97" s="258">
        <f>L97-M97</f>
        <v>13</v>
      </c>
      <c r="O97" s="258">
        <f>$F97*N97</f>
        <v>1300</v>
      </c>
      <c r="P97" s="259">
        <f>O97/1000000</f>
        <v>0.0013</v>
      </c>
      <c r="Q97" s="353"/>
    </row>
    <row r="98" spans="1:17" ht="15.75" customHeight="1">
      <c r="A98" s="208"/>
      <c r="B98" s="262" t="s">
        <v>30</v>
      </c>
      <c r="C98" s="254"/>
      <c r="D98" s="265"/>
      <c r="E98" s="265"/>
      <c r="F98" s="254"/>
      <c r="G98" s="257"/>
      <c r="H98" s="258"/>
      <c r="I98" s="258"/>
      <c r="J98" s="258"/>
      <c r="K98" s="259"/>
      <c r="L98" s="257"/>
      <c r="M98" s="258"/>
      <c r="N98" s="258"/>
      <c r="O98" s="258"/>
      <c r="P98" s="259"/>
      <c r="Q98" s="345"/>
    </row>
    <row r="99" spans="1:17" ht="15.75" customHeight="1">
      <c r="A99" s="208">
        <v>63</v>
      </c>
      <c r="B99" s="261" t="s">
        <v>65</v>
      </c>
      <c r="C99" s="254">
        <v>4864797</v>
      </c>
      <c r="D99" s="264" t="s">
        <v>12</v>
      </c>
      <c r="E99" s="249" t="s">
        <v>305</v>
      </c>
      <c r="F99" s="254">
        <v>100</v>
      </c>
      <c r="G99" s="257">
        <v>60238</v>
      </c>
      <c r="H99" s="258">
        <v>60892</v>
      </c>
      <c r="I99" s="258">
        <f>G99-H99</f>
        <v>-654</v>
      </c>
      <c r="J99" s="258">
        <f>$F99*I99</f>
        <v>-65400</v>
      </c>
      <c r="K99" s="259">
        <f>J99/1000000</f>
        <v>-0.0654</v>
      </c>
      <c r="L99" s="257">
        <v>2533</v>
      </c>
      <c r="M99" s="258">
        <v>2533</v>
      </c>
      <c r="N99" s="258">
        <f>L99-M99</f>
        <v>0</v>
      </c>
      <c r="O99" s="258">
        <f>$F99*N99</f>
        <v>0</v>
      </c>
      <c r="P99" s="259">
        <f>O99/1000000</f>
        <v>0</v>
      </c>
      <c r="Q99" s="345"/>
    </row>
    <row r="100" spans="1:17" ht="15.75" customHeight="1">
      <c r="A100" s="246">
        <v>64</v>
      </c>
      <c r="B100" s="261" t="s">
        <v>219</v>
      </c>
      <c r="C100" s="254">
        <v>4865074</v>
      </c>
      <c r="D100" s="264" t="s">
        <v>12</v>
      </c>
      <c r="E100" s="249" t="s">
        <v>305</v>
      </c>
      <c r="F100" s="254">
        <v>133.33</v>
      </c>
      <c r="G100" s="257">
        <v>427</v>
      </c>
      <c r="H100" s="258">
        <v>434</v>
      </c>
      <c r="I100" s="258">
        <f>G100-H100</f>
        <v>-7</v>
      </c>
      <c r="J100" s="258">
        <f>$F100*I100</f>
        <v>-933.3100000000001</v>
      </c>
      <c r="K100" s="259">
        <f>J100/1000000</f>
        <v>-0.00093331</v>
      </c>
      <c r="L100" s="257">
        <v>998</v>
      </c>
      <c r="M100" s="258">
        <v>997</v>
      </c>
      <c r="N100" s="258">
        <f>L100-M100</f>
        <v>1</v>
      </c>
      <c r="O100" s="258">
        <f>$F100*N100</f>
        <v>133.33</v>
      </c>
      <c r="P100" s="259">
        <f>O100/1000000</f>
        <v>0.00013333</v>
      </c>
      <c r="Q100" s="345"/>
    </row>
    <row r="101" spans="1:17" s="645" customFormat="1" ht="15.75" customHeight="1">
      <c r="A101" s="246">
        <v>65</v>
      </c>
      <c r="B101" s="261" t="s">
        <v>75</v>
      </c>
      <c r="C101" s="254">
        <v>4902585</v>
      </c>
      <c r="D101" s="264" t="s">
        <v>12</v>
      </c>
      <c r="E101" s="249" t="s">
        <v>305</v>
      </c>
      <c r="F101" s="254">
        <v>-400</v>
      </c>
      <c r="G101" s="257">
        <v>999998</v>
      </c>
      <c r="H101" s="258">
        <v>999998</v>
      </c>
      <c r="I101" s="258">
        <f>G101-H101</f>
        <v>0</v>
      </c>
      <c r="J101" s="258">
        <f>$F101*I101</f>
        <v>0</v>
      </c>
      <c r="K101" s="259">
        <f>J101/1000000</f>
        <v>0</v>
      </c>
      <c r="L101" s="257">
        <v>7</v>
      </c>
      <c r="M101" s="258">
        <v>3</v>
      </c>
      <c r="N101" s="258">
        <f>L101-M101</f>
        <v>4</v>
      </c>
      <c r="O101" s="258">
        <f>$F101*N101</f>
        <v>-1600</v>
      </c>
      <c r="P101" s="259">
        <f>O101/1000000</f>
        <v>-0.0016</v>
      </c>
      <c r="Q101" s="345"/>
    </row>
    <row r="102" spans="1:17" ht="15.75" customHeight="1">
      <c r="A102" s="539"/>
      <c r="B102" s="262" t="s">
        <v>71</v>
      </c>
      <c r="C102" s="254"/>
      <c r="D102" s="264"/>
      <c r="E102" s="264"/>
      <c r="F102" s="254"/>
      <c r="G102" s="257"/>
      <c r="H102" s="258"/>
      <c r="I102" s="258"/>
      <c r="J102" s="258"/>
      <c r="K102" s="259"/>
      <c r="L102" s="257"/>
      <c r="M102" s="258"/>
      <c r="N102" s="258"/>
      <c r="O102" s="258"/>
      <c r="P102" s="259"/>
      <c r="Q102" s="345"/>
    </row>
    <row r="103" spans="1:17" ht="16.5">
      <c r="A103" s="246">
        <v>66</v>
      </c>
      <c r="B103" s="603" t="s">
        <v>72</v>
      </c>
      <c r="C103" s="254">
        <v>4902529</v>
      </c>
      <c r="D103" s="264" t="s">
        <v>12</v>
      </c>
      <c r="E103" s="249" t="s">
        <v>305</v>
      </c>
      <c r="F103" s="254">
        <v>-400</v>
      </c>
      <c r="G103" s="257">
        <v>999999</v>
      </c>
      <c r="H103" s="258">
        <v>999999</v>
      </c>
      <c r="I103" s="258">
        <f>G103-H103</f>
        <v>0</v>
      </c>
      <c r="J103" s="258">
        <f>$F103*I103</f>
        <v>0</v>
      </c>
      <c r="K103" s="259">
        <f>J103/1000000</f>
        <v>0</v>
      </c>
      <c r="L103" s="257">
        <v>0</v>
      </c>
      <c r="M103" s="258">
        <v>0</v>
      </c>
      <c r="N103" s="258">
        <f>L103-M103</f>
        <v>0</v>
      </c>
      <c r="O103" s="258">
        <f>$F103*N103</f>
        <v>0</v>
      </c>
      <c r="P103" s="259">
        <f>O103/1000000</f>
        <v>0</v>
      </c>
      <c r="Q103" s="767"/>
    </row>
    <row r="104" spans="1:17" ht="16.5">
      <c r="A104" s="246">
        <v>67</v>
      </c>
      <c r="B104" s="603" t="s">
        <v>73</v>
      </c>
      <c r="C104" s="254">
        <v>4902525</v>
      </c>
      <c r="D104" s="264" t="s">
        <v>12</v>
      </c>
      <c r="E104" s="249" t="s">
        <v>305</v>
      </c>
      <c r="F104" s="254">
        <v>400</v>
      </c>
      <c r="G104" s="257">
        <v>999893</v>
      </c>
      <c r="H104" s="258">
        <v>999894</v>
      </c>
      <c r="I104" s="258">
        <f>G104-H104</f>
        <v>-1</v>
      </c>
      <c r="J104" s="258">
        <f>$F104*I104</f>
        <v>-400</v>
      </c>
      <c r="K104" s="259">
        <f>J104/1000000</f>
        <v>-0.0004</v>
      </c>
      <c r="L104" s="257">
        <v>999457</v>
      </c>
      <c r="M104" s="258">
        <v>999458</v>
      </c>
      <c r="N104" s="258">
        <f>L104-M104</f>
        <v>-1</v>
      </c>
      <c r="O104" s="258">
        <f>$F104*N104</f>
        <v>-400</v>
      </c>
      <c r="P104" s="259">
        <f>O104/1000000</f>
        <v>-0.0004</v>
      </c>
      <c r="Q104" s="353"/>
    </row>
    <row r="105" spans="1:17" ht="16.5">
      <c r="A105" s="539"/>
      <c r="B105" s="262" t="s">
        <v>342</v>
      </c>
      <c r="C105" s="254"/>
      <c r="D105" s="264"/>
      <c r="E105" s="249"/>
      <c r="F105" s="254"/>
      <c r="G105" s="257"/>
      <c r="H105" s="258"/>
      <c r="I105" s="258"/>
      <c r="J105" s="258"/>
      <c r="K105" s="259"/>
      <c r="L105" s="257"/>
      <c r="M105" s="258"/>
      <c r="N105" s="258"/>
      <c r="O105" s="258"/>
      <c r="P105" s="259"/>
      <c r="Q105" s="345"/>
    </row>
    <row r="106" spans="1:17" ht="18">
      <c r="A106" s="246">
        <v>68</v>
      </c>
      <c r="B106" s="261" t="s">
        <v>348</v>
      </c>
      <c r="C106" s="235">
        <v>4864983</v>
      </c>
      <c r="D106" s="98" t="s">
        <v>12</v>
      </c>
      <c r="E106" s="81" t="s">
        <v>305</v>
      </c>
      <c r="F106" s="317">
        <v>800</v>
      </c>
      <c r="G106" s="257">
        <v>938433</v>
      </c>
      <c r="H106" s="258">
        <v>940907</v>
      </c>
      <c r="I106" s="244">
        <f>G106-H106</f>
        <v>-2474</v>
      </c>
      <c r="J106" s="244">
        <f>$F106*I106</f>
        <v>-1979200</v>
      </c>
      <c r="K106" s="244">
        <f>J106/1000000</f>
        <v>-1.9792</v>
      </c>
      <c r="L106" s="257">
        <v>999698</v>
      </c>
      <c r="M106" s="258">
        <v>999698</v>
      </c>
      <c r="N106" s="244">
        <f>L106-M106</f>
        <v>0</v>
      </c>
      <c r="O106" s="244">
        <f>$F106*N106</f>
        <v>0</v>
      </c>
      <c r="P106" s="795">
        <f>O106/1000000</f>
        <v>0</v>
      </c>
      <c r="Q106" s="345"/>
    </row>
    <row r="107" spans="1:17" ht="18">
      <c r="A107" s="246">
        <v>69</v>
      </c>
      <c r="B107" s="261" t="s">
        <v>358</v>
      </c>
      <c r="C107" s="235">
        <v>4865032</v>
      </c>
      <c r="D107" s="98" t="s">
        <v>12</v>
      </c>
      <c r="E107" s="81" t="s">
        <v>305</v>
      </c>
      <c r="F107" s="254">
        <v>800</v>
      </c>
      <c r="G107" s="257">
        <v>997046</v>
      </c>
      <c r="H107" s="258">
        <v>997682</v>
      </c>
      <c r="I107" s="244">
        <f>G107-H107</f>
        <v>-636</v>
      </c>
      <c r="J107" s="244">
        <f>$F107*I107</f>
        <v>-508800</v>
      </c>
      <c r="K107" s="244">
        <f>J107/1000000</f>
        <v>-0.5088</v>
      </c>
      <c r="L107" s="257">
        <v>999999</v>
      </c>
      <c r="M107" s="258">
        <v>999999</v>
      </c>
      <c r="N107" s="244">
        <f>L107-M107</f>
        <v>0</v>
      </c>
      <c r="O107" s="244">
        <f>$F107*N107</f>
        <v>0</v>
      </c>
      <c r="P107" s="795">
        <f>O107/1000000</f>
        <v>0</v>
      </c>
      <c r="Q107" s="353"/>
    </row>
    <row r="108" spans="1:17" ht="18">
      <c r="A108" s="539"/>
      <c r="B108" s="262" t="s">
        <v>372</v>
      </c>
      <c r="C108" s="235"/>
      <c r="D108" s="98"/>
      <c r="E108" s="81"/>
      <c r="F108" s="254"/>
      <c r="G108" s="257"/>
      <c r="H108" s="258"/>
      <c r="I108" s="244"/>
      <c r="J108" s="244"/>
      <c r="K108" s="244"/>
      <c r="L108" s="257"/>
      <c r="M108" s="258"/>
      <c r="N108" s="244"/>
      <c r="O108" s="244"/>
      <c r="P108" s="795"/>
      <c r="Q108" s="345"/>
    </row>
    <row r="109" spans="1:17" ht="18">
      <c r="A109" s="246">
        <v>70</v>
      </c>
      <c r="B109" s="261" t="s">
        <v>373</v>
      </c>
      <c r="C109" s="235">
        <v>4864810</v>
      </c>
      <c r="D109" s="98" t="s">
        <v>12</v>
      </c>
      <c r="E109" s="81" t="s">
        <v>305</v>
      </c>
      <c r="F109" s="317">
        <v>200</v>
      </c>
      <c r="G109" s="257">
        <v>961383</v>
      </c>
      <c r="H109" s="258">
        <v>963276</v>
      </c>
      <c r="I109" s="258">
        <f>G109-H109</f>
        <v>-1893</v>
      </c>
      <c r="J109" s="258">
        <f>$F109*I109</f>
        <v>-378600</v>
      </c>
      <c r="K109" s="258">
        <f>J109/1000000</f>
        <v>-0.3786</v>
      </c>
      <c r="L109" s="257">
        <v>2049</v>
      </c>
      <c r="M109" s="258">
        <v>2050</v>
      </c>
      <c r="N109" s="258">
        <f>L109-M109</f>
        <v>-1</v>
      </c>
      <c r="O109" s="258">
        <f>$F109*N109</f>
        <v>-200</v>
      </c>
      <c r="P109" s="259">
        <f>O109/1000000</f>
        <v>-0.0002</v>
      </c>
      <c r="Q109" s="345"/>
    </row>
    <row r="110" spans="1:17" s="368" customFormat="1" ht="18">
      <c r="A110" s="796">
        <v>71</v>
      </c>
      <c r="B110" s="550" t="s">
        <v>374</v>
      </c>
      <c r="C110" s="235">
        <v>4864901</v>
      </c>
      <c r="D110" s="98" t="s">
        <v>12</v>
      </c>
      <c r="E110" s="81" t="s">
        <v>305</v>
      </c>
      <c r="F110" s="254">
        <v>250</v>
      </c>
      <c r="G110" s="257">
        <v>990597</v>
      </c>
      <c r="H110" s="258">
        <v>991332</v>
      </c>
      <c r="I110" s="244">
        <f>G110-H110</f>
        <v>-735</v>
      </c>
      <c r="J110" s="244">
        <f>$F110*I110</f>
        <v>-183750</v>
      </c>
      <c r="K110" s="244">
        <f>J110/1000000</f>
        <v>-0.18375</v>
      </c>
      <c r="L110" s="257">
        <v>857</v>
      </c>
      <c r="M110" s="258">
        <v>857</v>
      </c>
      <c r="N110" s="244">
        <f>L110-M110</f>
        <v>0</v>
      </c>
      <c r="O110" s="244">
        <f>$F110*N110</f>
        <v>0</v>
      </c>
      <c r="P110" s="795">
        <f>O110/1000000</f>
        <v>0</v>
      </c>
      <c r="Q110" s="345"/>
    </row>
    <row r="111" spans="1:17" s="368" customFormat="1" ht="18">
      <c r="A111" s="796"/>
      <c r="B111" s="263" t="s">
        <v>413</v>
      </c>
      <c r="C111" s="235"/>
      <c r="D111" s="98"/>
      <c r="E111" s="81"/>
      <c r="F111" s="254"/>
      <c r="G111" s="257"/>
      <c r="H111" s="258"/>
      <c r="I111" s="244"/>
      <c r="J111" s="244"/>
      <c r="K111" s="244"/>
      <c r="L111" s="257"/>
      <c r="M111" s="258"/>
      <c r="N111" s="244"/>
      <c r="O111" s="244"/>
      <c r="P111" s="795"/>
      <c r="Q111" s="345"/>
    </row>
    <row r="112" spans="1:17" s="368" customFormat="1" ht="18">
      <c r="A112" s="796">
        <v>72</v>
      </c>
      <c r="B112" s="550" t="s">
        <v>418</v>
      </c>
      <c r="C112" s="235">
        <v>4864960</v>
      </c>
      <c r="D112" s="98" t="s">
        <v>12</v>
      </c>
      <c r="E112" s="81" t="s">
        <v>305</v>
      </c>
      <c r="F112" s="254">
        <v>1000</v>
      </c>
      <c r="G112" s="257">
        <v>979673</v>
      </c>
      <c r="H112" s="258">
        <v>979816</v>
      </c>
      <c r="I112" s="258">
        <f>G112-H112</f>
        <v>-143</v>
      </c>
      <c r="J112" s="258">
        <f>$F112*I112</f>
        <v>-143000</v>
      </c>
      <c r="K112" s="258">
        <f>J112/1000000</f>
        <v>-0.143</v>
      </c>
      <c r="L112" s="257">
        <v>2042</v>
      </c>
      <c r="M112" s="258">
        <v>2071</v>
      </c>
      <c r="N112" s="258">
        <f>L112-M112</f>
        <v>-29</v>
      </c>
      <c r="O112" s="258">
        <f>$F112*N112</f>
        <v>-29000</v>
      </c>
      <c r="P112" s="259">
        <f>O112/1000000</f>
        <v>-0.029</v>
      </c>
      <c r="Q112" s="345"/>
    </row>
    <row r="113" spans="1:17" ht="18">
      <c r="A113" s="796">
        <v>73</v>
      </c>
      <c r="B113" s="550" t="s">
        <v>419</v>
      </c>
      <c r="C113" s="235"/>
      <c r="D113" s="98"/>
      <c r="E113" s="81"/>
      <c r="F113" s="369"/>
      <c r="G113" s="257"/>
      <c r="H113" s="258"/>
      <c r="I113" s="258"/>
      <c r="J113" s="258"/>
      <c r="K113" s="258">
        <v>-0.0053</v>
      </c>
      <c r="L113" s="257"/>
      <c r="M113" s="258"/>
      <c r="N113" s="258"/>
      <c r="O113" s="258"/>
      <c r="P113" s="259">
        <v>-5.41E-05</v>
      </c>
      <c r="Q113" s="345" t="s">
        <v>487</v>
      </c>
    </row>
    <row r="114" spans="1:17" ht="18">
      <c r="A114" s="796"/>
      <c r="B114" s="550"/>
      <c r="C114" s="235">
        <v>5129960</v>
      </c>
      <c r="D114" s="98" t="s">
        <v>12</v>
      </c>
      <c r="E114" s="81" t="s">
        <v>305</v>
      </c>
      <c r="F114" s="369">
        <v>281.25</v>
      </c>
      <c r="G114" s="257">
        <v>999902</v>
      </c>
      <c r="H114" s="258">
        <v>1000000</v>
      </c>
      <c r="I114" s="258">
        <f>G114-H114</f>
        <v>-98</v>
      </c>
      <c r="J114" s="258">
        <f>$F114*I114</f>
        <v>-27562.5</v>
      </c>
      <c r="K114" s="258">
        <f>J114/1000000</f>
        <v>-0.0275625</v>
      </c>
      <c r="L114" s="257">
        <v>999999</v>
      </c>
      <c r="M114" s="258">
        <v>1000000</v>
      </c>
      <c r="N114" s="258">
        <f>L114-M114</f>
        <v>-1</v>
      </c>
      <c r="O114" s="258">
        <f>$F114*N114</f>
        <v>-281.25</v>
      </c>
      <c r="P114" s="259">
        <f>O114/1000000</f>
        <v>-0.00028125</v>
      </c>
      <c r="Q114" s="345" t="s">
        <v>482</v>
      </c>
    </row>
    <row r="115" spans="1:92" s="371" customFormat="1" ht="15.75" thickBot="1">
      <c r="A115" s="459"/>
      <c r="B115" s="585"/>
      <c r="G115" s="343"/>
      <c r="H115" s="344"/>
      <c r="I115" s="584"/>
      <c r="J115" s="584"/>
      <c r="K115" s="584"/>
      <c r="L115" s="343"/>
      <c r="M115" s="344"/>
      <c r="N115" s="584"/>
      <c r="O115" s="584"/>
      <c r="P115" s="792"/>
      <c r="Q115" s="417"/>
      <c r="R115" s="368"/>
      <c r="S115" s="368"/>
      <c r="T115" s="368"/>
      <c r="U115" s="368"/>
      <c r="V115" s="368"/>
      <c r="W115" s="368"/>
      <c r="X115" s="368"/>
      <c r="Y115" s="368"/>
      <c r="Z115" s="368"/>
      <c r="AA115" s="368"/>
      <c r="AB115" s="368"/>
      <c r="AC115" s="368"/>
      <c r="AD115" s="368"/>
      <c r="AE115" s="368"/>
      <c r="AF115" s="368"/>
      <c r="AG115" s="368"/>
      <c r="AH115" s="368"/>
      <c r="AI115" s="368"/>
      <c r="AJ115" s="368"/>
      <c r="AK115" s="368"/>
      <c r="AL115" s="368"/>
      <c r="AM115" s="368"/>
      <c r="AN115" s="368"/>
      <c r="AO115" s="368"/>
      <c r="AP115" s="368"/>
      <c r="AQ115" s="368"/>
      <c r="AR115" s="368"/>
      <c r="AS115" s="368"/>
      <c r="AT115" s="368"/>
      <c r="AU115" s="368"/>
      <c r="AV115" s="368"/>
      <c r="AW115" s="368"/>
      <c r="AX115" s="368"/>
      <c r="AY115" s="368"/>
      <c r="AZ115" s="368"/>
      <c r="BA115" s="368"/>
      <c r="BB115" s="368"/>
      <c r="BC115" s="368"/>
      <c r="BD115" s="368"/>
      <c r="BE115" s="368"/>
      <c r="BF115" s="368"/>
      <c r="BG115" s="368"/>
      <c r="BH115" s="368"/>
      <c r="BI115" s="368"/>
      <c r="BJ115" s="368"/>
      <c r="BK115" s="368"/>
      <c r="BL115" s="368"/>
      <c r="BM115" s="368"/>
      <c r="BN115" s="368"/>
      <c r="BO115" s="368"/>
      <c r="BP115" s="368"/>
      <c r="BQ115" s="368"/>
      <c r="BR115" s="368"/>
      <c r="BS115" s="368"/>
      <c r="BT115" s="368"/>
      <c r="BU115" s="368"/>
      <c r="BV115" s="368"/>
      <c r="BW115" s="368"/>
      <c r="BX115" s="368"/>
      <c r="BY115" s="368"/>
      <c r="BZ115" s="368"/>
      <c r="CA115" s="368"/>
      <c r="CB115" s="368"/>
      <c r="CC115" s="368"/>
      <c r="CD115" s="368"/>
      <c r="CE115" s="368"/>
      <c r="CF115" s="368"/>
      <c r="CG115" s="368"/>
      <c r="CH115" s="368"/>
      <c r="CI115" s="368"/>
      <c r="CJ115" s="368"/>
      <c r="CK115" s="368"/>
      <c r="CL115" s="368"/>
      <c r="CM115" s="368"/>
      <c r="CN115" s="368"/>
    </row>
    <row r="116" spans="2:16" ht="18.75" thickTop="1">
      <c r="B116" s="120" t="s">
        <v>218</v>
      </c>
      <c r="G116" s="258"/>
      <c r="H116" s="258"/>
      <c r="I116" s="409"/>
      <c r="J116" s="409"/>
      <c r="K116" s="324">
        <f>SUM(K7:K115)</f>
        <v>-86.38088316800001</v>
      </c>
      <c r="L116" s="258"/>
      <c r="M116" s="258"/>
      <c r="N116" s="409"/>
      <c r="O116" s="409"/>
      <c r="P116" s="324">
        <f>SUM(P7:P115)</f>
        <v>-0.818533936</v>
      </c>
    </row>
    <row r="117" spans="2:16" ht="15">
      <c r="B117" s="14"/>
      <c r="G117" s="258"/>
      <c r="H117" s="258"/>
      <c r="I117" s="409"/>
      <c r="J117" s="409"/>
      <c r="K117" s="409"/>
      <c r="L117" s="258"/>
      <c r="M117" s="258"/>
      <c r="N117" s="409"/>
      <c r="O117" s="409"/>
      <c r="P117" s="409"/>
    </row>
    <row r="118" spans="2:16" ht="15">
      <c r="B118" s="14"/>
      <c r="G118" s="258"/>
      <c r="H118" s="258"/>
      <c r="I118" s="409"/>
      <c r="J118" s="409"/>
      <c r="K118" s="409"/>
      <c r="L118" s="258"/>
      <c r="M118" s="258"/>
      <c r="N118" s="409"/>
      <c r="O118" s="409"/>
      <c r="P118" s="409"/>
    </row>
    <row r="119" spans="2:16" ht="15">
      <c r="B119" s="14"/>
      <c r="G119" s="258"/>
      <c r="H119" s="258"/>
      <c r="I119" s="409"/>
      <c r="J119" s="409"/>
      <c r="K119" s="409"/>
      <c r="L119" s="258"/>
      <c r="M119" s="258"/>
      <c r="N119" s="409"/>
      <c r="O119" s="409"/>
      <c r="P119" s="409"/>
    </row>
    <row r="120" spans="2:16" ht="15">
      <c r="B120" s="14"/>
      <c r="G120" s="258"/>
      <c r="H120" s="258"/>
      <c r="I120" s="409"/>
      <c r="J120" s="409"/>
      <c r="K120" s="409"/>
      <c r="L120" s="258"/>
      <c r="M120" s="258"/>
      <c r="N120" s="409"/>
      <c r="O120" s="409"/>
      <c r="P120" s="409"/>
    </row>
    <row r="121" spans="2:16" ht="15">
      <c r="B121" s="14"/>
      <c r="G121" s="258"/>
      <c r="H121" s="258"/>
      <c r="I121" s="409"/>
      <c r="J121" s="409"/>
      <c r="K121" s="409"/>
      <c r="L121" s="258"/>
      <c r="M121" s="258"/>
      <c r="N121" s="409"/>
      <c r="O121" s="409"/>
      <c r="P121" s="409"/>
    </row>
    <row r="122" spans="1:16" ht="15.75">
      <c r="A122" s="13"/>
      <c r="G122" s="258"/>
      <c r="H122" s="258"/>
      <c r="I122" s="409"/>
      <c r="J122" s="409"/>
      <c r="K122" s="409"/>
      <c r="L122" s="258"/>
      <c r="M122" s="258"/>
      <c r="N122" s="409"/>
      <c r="O122" s="409"/>
      <c r="P122" s="409"/>
    </row>
    <row r="123" spans="1:17" ht="24" thickBot="1">
      <c r="A123" s="149" t="s">
        <v>217</v>
      </c>
      <c r="G123" s="258"/>
      <c r="H123" s="258"/>
      <c r="I123" s="69" t="s">
        <v>354</v>
      </c>
      <c r="J123" s="368"/>
      <c r="K123" s="368"/>
      <c r="L123" s="258"/>
      <c r="M123" s="258"/>
      <c r="N123" s="69" t="s">
        <v>355</v>
      </c>
      <c r="O123" s="368"/>
      <c r="P123" s="368"/>
      <c r="Q123" s="410" t="str">
        <f>Q1</f>
        <v>JANUARY-2023</v>
      </c>
    </row>
    <row r="124" spans="1:17" ht="39" customHeight="1" thickBot="1" thickTop="1">
      <c r="A124" s="401" t="s">
        <v>8</v>
      </c>
      <c r="B124" s="385" t="s">
        <v>9</v>
      </c>
      <c r="C124" s="386" t="s">
        <v>1</v>
      </c>
      <c r="D124" s="386" t="s">
        <v>2</v>
      </c>
      <c r="E124" s="386" t="s">
        <v>3</v>
      </c>
      <c r="F124" s="386" t="s">
        <v>10</v>
      </c>
      <c r="G124" s="384" t="str">
        <f>G5</f>
        <v>FINAL READING 31/01/2023</v>
      </c>
      <c r="H124" s="386" t="str">
        <f>H5</f>
        <v>INTIAL READING 01/01/2023</v>
      </c>
      <c r="I124" s="386" t="s">
        <v>4</v>
      </c>
      <c r="J124" s="386" t="s">
        <v>5</v>
      </c>
      <c r="K124" s="402" t="s">
        <v>6</v>
      </c>
      <c r="L124" s="384" t="str">
        <f>L5</f>
        <v>FINAL READING 31/01/2023</v>
      </c>
      <c r="M124" s="386" t="str">
        <f>M5</f>
        <v>INTIAL READING 01/01/2023</v>
      </c>
      <c r="N124" s="386" t="s">
        <v>4</v>
      </c>
      <c r="O124" s="386" t="s">
        <v>5</v>
      </c>
      <c r="P124" s="402" t="s">
        <v>6</v>
      </c>
      <c r="Q124" s="402" t="s">
        <v>270</v>
      </c>
    </row>
    <row r="125" spans="1:16" ht="7.5" customHeight="1" hidden="1" thickBot="1" thickTop="1">
      <c r="A125" s="11"/>
      <c r="B125" s="10"/>
      <c r="C125" s="9"/>
      <c r="D125" s="9"/>
      <c r="E125" s="9"/>
      <c r="F125" s="9"/>
      <c r="G125" s="258"/>
      <c r="H125" s="258"/>
      <c r="I125" s="409"/>
      <c r="J125" s="409"/>
      <c r="K125" s="409"/>
      <c r="L125" s="258"/>
      <c r="M125" s="258"/>
      <c r="N125" s="409"/>
      <c r="O125" s="409"/>
      <c r="P125" s="409"/>
    </row>
    <row r="126" spans="1:17" ht="15.75" customHeight="1" thickTop="1">
      <c r="A126" s="255"/>
      <c r="B126" s="256" t="s">
        <v>25</v>
      </c>
      <c r="C126" s="247"/>
      <c r="D126" s="241"/>
      <c r="E126" s="241"/>
      <c r="F126" s="243"/>
      <c r="G126" s="258"/>
      <c r="H126" s="258"/>
      <c r="I126" s="412"/>
      <c r="J126" s="412"/>
      <c r="K126" s="413"/>
      <c r="L126" s="258"/>
      <c r="M126" s="258"/>
      <c r="N126" s="412"/>
      <c r="O126" s="412"/>
      <c r="P126" s="413"/>
      <c r="Q126" s="408"/>
    </row>
    <row r="127" spans="1:17" ht="15.75" customHeight="1">
      <c r="A127" s="246">
        <v>1</v>
      </c>
      <c r="B127" s="261" t="s">
        <v>74</v>
      </c>
      <c r="C127" s="254">
        <v>4902566</v>
      </c>
      <c r="D127" s="249" t="s">
        <v>12</v>
      </c>
      <c r="E127" s="249" t="s">
        <v>305</v>
      </c>
      <c r="F127" s="317">
        <v>-100</v>
      </c>
      <c r="G127" s="258">
        <v>307</v>
      </c>
      <c r="H127" s="258">
        <v>336</v>
      </c>
      <c r="I127" s="258">
        <f>G127-H127</f>
        <v>-29</v>
      </c>
      <c r="J127" s="258">
        <f>$F127*I127</f>
        <v>2900</v>
      </c>
      <c r="K127" s="258">
        <f>J127/1000000</f>
        <v>0.0029</v>
      </c>
      <c r="L127" s="257">
        <v>1513</v>
      </c>
      <c r="M127" s="258">
        <v>1453</v>
      </c>
      <c r="N127" s="258">
        <f>L127-M127</f>
        <v>60</v>
      </c>
      <c r="O127" s="258">
        <f>$F127*N127</f>
        <v>-6000</v>
      </c>
      <c r="P127" s="259">
        <f>O127/1000000</f>
        <v>-0.006</v>
      </c>
      <c r="Q127" s="345"/>
    </row>
    <row r="128" spans="1:17" ht="16.5">
      <c r="A128" s="246"/>
      <c r="B128" s="262" t="s">
        <v>37</v>
      </c>
      <c r="C128" s="254"/>
      <c r="D128" s="265"/>
      <c r="E128" s="265"/>
      <c r="F128" s="317"/>
      <c r="G128" s="258"/>
      <c r="H128" s="258"/>
      <c r="I128" s="258"/>
      <c r="J128" s="258"/>
      <c r="K128" s="259"/>
      <c r="L128" s="257"/>
      <c r="M128" s="258"/>
      <c r="N128" s="258"/>
      <c r="O128" s="258"/>
      <c r="P128" s="259"/>
      <c r="Q128" s="345"/>
    </row>
    <row r="129" spans="1:17" ht="16.5">
      <c r="A129" s="246">
        <v>2</v>
      </c>
      <c r="B129" s="261" t="s">
        <v>38</v>
      </c>
      <c r="C129" s="254">
        <v>4864787</v>
      </c>
      <c r="D129" s="264" t="s">
        <v>12</v>
      </c>
      <c r="E129" s="249" t="s">
        <v>305</v>
      </c>
      <c r="F129" s="317">
        <v>-800</v>
      </c>
      <c r="G129" s="258">
        <v>580</v>
      </c>
      <c r="H129" s="258">
        <v>530</v>
      </c>
      <c r="I129" s="258">
        <f>G129-H129</f>
        <v>50</v>
      </c>
      <c r="J129" s="258">
        <f>$F129*I129</f>
        <v>-40000</v>
      </c>
      <c r="K129" s="259">
        <f>J129/1000000</f>
        <v>-0.04</v>
      </c>
      <c r="L129" s="257">
        <v>639</v>
      </c>
      <c r="M129" s="258">
        <v>639</v>
      </c>
      <c r="N129" s="258">
        <f>L129-M129</f>
        <v>0</v>
      </c>
      <c r="O129" s="258">
        <f>$F129*N129</f>
        <v>0</v>
      </c>
      <c r="P129" s="259">
        <f>O129/1000000</f>
        <v>0</v>
      </c>
      <c r="Q129" s="345"/>
    </row>
    <row r="130" spans="1:17" ht="15.75" customHeight="1">
      <c r="A130" s="246"/>
      <c r="B130" s="262" t="s">
        <v>17</v>
      </c>
      <c r="C130" s="254"/>
      <c r="D130" s="264"/>
      <c r="E130" s="249"/>
      <c r="F130" s="317"/>
      <c r="G130" s="258"/>
      <c r="H130" s="258"/>
      <c r="I130" s="258"/>
      <c r="J130" s="258"/>
      <c r="K130" s="259"/>
      <c r="L130" s="257"/>
      <c r="M130" s="258"/>
      <c r="N130" s="258"/>
      <c r="O130" s="258"/>
      <c r="P130" s="259"/>
      <c r="Q130" s="345"/>
    </row>
    <row r="131" spans="1:17" ht="16.5">
      <c r="A131" s="246">
        <v>3</v>
      </c>
      <c r="B131" s="261" t="s">
        <v>18</v>
      </c>
      <c r="C131" s="254">
        <v>4865119</v>
      </c>
      <c r="D131" s="264" t="s">
        <v>12</v>
      </c>
      <c r="E131" s="249" t="s">
        <v>305</v>
      </c>
      <c r="F131" s="317">
        <v>-1333.33</v>
      </c>
      <c r="G131" s="258">
        <v>70</v>
      </c>
      <c r="H131" s="258">
        <v>58</v>
      </c>
      <c r="I131" s="258">
        <f>G131-H131</f>
        <v>12</v>
      </c>
      <c r="J131" s="258">
        <f>$F131*I131</f>
        <v>-15999.96</v>
      </c>
      <c r="K131" s="259">
        <f>J131/1000000</f>
        <v>-0.01599996</v>
      </c>
      <c r="L131" s="257">
        <v>3</v>
      </c>
      <c r="M131" s="258">
        <v>3</v>
      </c>
      <c r="N131" s="258">
        <f>L131-M131</f>
        <v>0</v>
      </c>
      <c r="O131" s="258">
        <f>$F131*N131</f>
        <v>0</v>
      </c>
      <c r="P131" s="259">
        <f>O131/1000000</f>
        <v>0</v>
      </c>
      <c r="Q131" s="599"/>
    </row>
    <row r="132" spans="1:17" ht="16.5">
      <c r="A132" s="246">
        <v>4</v>
      </c>
      <c r="B132" s="261" t="s">
        <v>19</v>
      </c>
      <c r="C132" s="254">
        <v>4864825</v>
      </c>
      <c r="D132" s="264" t="s">
        <v>12</v>
      </c>
      <c r="E132" s="249" t="s">
        <v>305</v>
      </c>
      <c r="F132" s="317">
        <v>-133.33</v>
      </c>
      <c r="G132" s="258">
        <v>6033</v>
      </c>
      <c r="H132" s="258">
        <v>6057</v>
      </c>
      <c r="I132" s="258">
        <f>G132-H132</f>
        <v>-24</v>
      </c>
      <c r="J132" s="258">
        <f>$F132*I132</f>
        <v>3199.92</v>
      </c>
      <c r="K132" s="259">
        <f>J132/1000000</f>
        <v>0.00319992</v>
      </c>
      <c r="L132" s="257">
        <v>8037</v>
      </c>
      <c r="M132" s="258">
        <v>8037</v>
      </c>
      <c r="N132" s="258">
        <f>L132-M132</f>
        <v>0</v>
      </c>
      <c r="O132" s="258">
        <f>$F132*N132</f>
        <v>0</v>
      </c>
      <c r="P132" s="259">
        <f>O132/1000000</f>
        <v>0</v>
      </c>
      <c r="Q132" s="345"/>
    </row>
    <row r="133" spans="1:17" ht="16.5">
      <c r="A133" s="414"/>
      <c r="B133" s="415" t="s">
        <v>44</v>
      </c>
      <c r="C133" s="245"/>
      <c r="D133" s="249"/>
      <c r="E133" s="249"/>
      <c r="F133" s="797"/>
      <c r="G133" s="258"/>
      <c r="H133" s="258"/>
      <c r="I133" s="258"/>
      <c r="J133" s="258"/>
      <c r="K133" s="259"/>
      <c r="L133" s="257"/>
      <c r="M133" s="258"/>
      <c r="N133" s="258"/>
      <c r="O133" s="258"/>
      <c r="P133" s="259"/>
      <c r="Q133" s="345"/>
    </row>
    <row r="134" spans="1:17" ht="16.5">
      <c r="A134" s="246">
        <v>5</v>
      </c>
      <c r="B134" s="372" t="s">
        <v>45</v>
      </c>
      <c r="C134" s="254">
        <v>4865149</v>
      </c>
      <c r="D134" s="265" t="s">
        <v>12</v>
      </c>
      <c r="E134" s="249" t="s">
        <v>305</v>
      </c>
      <c r="F134" s="317">
        <v>-187.5</v>
      </c>
      <c r="G134" s="258">
        <v>996792</v>
      </c>
      <c r="H134" s="258">
        <v>996939</v>
      </c>
      <c r="I134" s="258">
        <f>G134-H134</f>
        <v>-147</v>
      </c>
      <c r="J134" s="258">
        <f>$F134*I134</f>
        <v>27562.5</v>
      </c>
      <c r="K134" s="259">
        <f>J134/1000000</f>
        <v>0.0275625</v>
      </c>
      <c r="L134" s="257">
        <v>998458</v>
      </c>
      <c r="M134" s="258">
        <v>998459</v>
      </c>
      <c r="N134" s="258">
        <f>L134-M134</f>
        <v>-1</v>
      </c>
      <c r="O134" s="258">
        <f>$F134*N134</f>
        <v>187.5</v>
      </c>
      <c r="P134" s="259">
        <f>O134/1000000</f>
        <v>0.0001875</v>
      </c>
      <c r="Q134" s="366"/>
    </row>
    <row r="135" spans="1:17" ht="16.5">
      <c r="A135" s="246"/>
      <c r="B135" s="262" t="s">
        <v>33</v>
      </c>
      <c r="C135" s="254"/>
      <c r="D135" s="265"/>
      <c r="E135" s="249"/>
      <c r="F135" s="317"/>
      <c r="G135" s="258"/>
      <c r="H135" s="258"/>
      <c r="I135" s="258"/>
      <c r="J135" s="258"/>
      <c r="K135" s="259"/>
      <c r="L135" s="257"/>
      <c r="M135" s="258"/>
      <c r="N135" s="258"/>
      <c r="O135" s="258"/>
      <c r="P135" s="259"/>
      <c r="Q135" s="345"/>
    </row>
    <row r="136" spans="1:17" s="645" customFormat="1" ht="16.5">
      <c r="A136" s="246">
        <v>6</v>
      </c>
      <c r="B136" s="261" t="s">
        <v>319</v>
      </c>
      <c r="C136" s="254">
        <v>5128439</v>
      </c>
      <c r="D136" s="264" t="s">
        <v>12</v>
      </c>
      <c r="E136" s="249" t="s">
        <v>305</v>
      </c>
      <c r="F136" s="317">
        <v>-800</v>
      </c>
      <c r="G136" s="258">
        <v>896596</v>
      </c>
      <c r="H136" s="258">
        <v>897917</v>
      </c>
      <c r="I136" s="258">
        <f>G136-H136</f>
        <v>-1321</v>
      </c>
      <c r="J136" s="258">
        <f>$F136*I136</f>
        <v>1056800</v>
      </c>
      <c r="K136" s="259">
        <f>J136/1000000</f>
        <v>1.0568</v>
      </c>
      <c r="L136" s="257">
        <v>997620</v>
      </c>
      <c r="M136" s="258">
        <v>997637</v>
      </c>
      <c r="N136" s="258">
        <f>L136-M136</f>
        <v>-17</v>
      </c>
      <c r="O136" s="258">
        <f>$F136*N136</f>
        <v>13600</v>
      </c>
      <c r="P136" s="259">
        <f>O136/1000000</f>
        <v>0.0136</v>
      </c>
      <c r="Q136" s="345"/>
    </row>
    <row r="137" spans="1:17" ht="16.5">
      <c r="A137" s="246"/>
      <c r="B137" s="263" t="s">
        <v>342</v>
      </c>
      <c r="C137" s="254"/>
      <c r="D137" s="264"/>
      <c r="E137" s="249"/>
      <c r="F137" s="317"/>
      <c r="G137" s="258"/>
      <c r="H137" s="258"/>
      <c r="I137" s="258"/>
      <c r="J137" s="258"/>
      <c r="K137" s="259"/>
      <c r="L137" s="257"/>
      <c r="M137" s="258"/>
      <c r="N137" s="258"/>
      <c r="O137" s="258"/>
      <c r="P137" s="259"/>
      <c r="Q137" s="345"/>
    </row>
    <row r="138" spans="1:17" s="648" customFormat="1" ht="15">
      <c r="A138" s="275">
        <v>7</v>
      </c>
      <c r="B138" s="600" t="s">
        <v>347</v>
      </c>
      <c r="C138" s="279">
        <v>4864971</v>
      </c>
      <c r="D138" s="264" t="s">
        <v>12</v>
      </c>
      <c r="E138" s="249" t="s">
        <v>305</v>
      </c>
      <c r="F138" s="630">
        <v>800</v>
      </c>
      <c r="G138" s="258">
        <v>0</v>
      </c>
      <c r="H138" s="258">
        <v>0</v>
      </c>
      <c r="I138" s="265">
        <f>G138-H138</f>
        <v>0</v>
      </c>
      <c r="J138" s="265">
        <f>$F138*I138</f>
        <v>0</v>
      </c>
      <c r="K138" s="265">
        <f>J138/1000000</f>
        <v>0</v>
      </c>
      <c r="L138" s="257">
        <v>999495</v>
      </c>
      <c r="M138" s="258">
        <v>999495</v>
      </c>
      <c r="N138" s="265">
        <f>L138-M138</f>
        <v>0</v>
      </c>
      <c r="O138" s="265">
        <f>$F138*N138</f>
        <v>0</v>
      </c>
      <c r="P138" s="265">
        <f>O138/1000000</f>
        <v>0</v>
      </c>
      <c r="Q138" s="359"/>
    </row>
    <row r="139" spans="1:17" s="519" customFormat="1" ht="18" customHeight="1">
      <c r="A139" s="275"/>
      <c r="B139" s="594" t="s">
        <v>410</v>
      </c>
      <c r="C139" s="279"/>
      <c r="D139" s="264"/>
      <c r="E139" s="249"/>
      <c r="F139" s="630"/>
      <c r="G139" s="258"/>
      <c r="H139" s="258"/>
      <c r="I139" s="265"/>
      <c r="J139" s="265"/>
      <c r="K139" s="265"/>
      <c r="L139" s="257"/>
      <c r="M139" s="258"/>
      <c r="N139" s="265"/>
      <c r="O139" s="265"/>
      <c r="P139" s="265"/>
      <c r="Q139" s="359"/>
    </row>
    <row r="140" spans="1:17" s="519" customFormat="1" ht="15">
      <c r="A140" s="275">
        <v>8</v>
      </c>
      <c r="B140" s="600" t="s">
        <v>411</v>
      </c>
      <c r="C140" s="279">
        <v>4864952</v>
      </c>
      <c r="D140" s="264" t="s">
        <v>12</v>
      </c>
      <c r="E140" s="249" t="s">
        <v>305</v>
      </c>
      <c r="F140" s="630">
        <v>-625</v>
      </c>
      <c r="G140" s="258">
        <v>992003</v>
      </c>
      <c r="H140" s="258">
        <v>992007</v>
      </c>
      <c r="I140" s="265">
        <f>G140-H140</f>
        <v>-4</v>
      </c>
      <c r="J140" s="265">
        <f>$F140*I140</f>
        <v>2500</v>
      </c>
      <c r="K140" s="265">
        <f>J140/1000000</f>
        <v>0.0025</v>
      </c>
      <c r="L140" s="257">
        <v>553</v>
      </c>
      <c r="M140" s="258">
        <v>521</v>
      </c>
      <c r="N140" s="265">
        <f>L140-M140</f>
        <v>32</v>
      </c>
      <c r="O140" s="265">
        <f>$F140*N140</f>
        <v>-20000</v>
      </c>
      <c r="P140" s="265">
        <f>O140/1000000</f>
        <v>-0.02</v>
      </c>
      <c r="Q140" s="359"/>
    </row>
    <row r="141" spans="1:17" s="690" customFormat="1" ht="15">
      <c r="A141" s="275">
        <v>9</v>
      </c>
      <c r="B141" s="600" t="s">
        <v>411</v>
      </c>
      <c r="C141" s="279">
        <v>4865039</v>
      </c>
      <c r="D141" s="264" t="s">
        <v>12</v>
      </c>
      <c r="E141" s="249" t="s">
        <v>305</v>
      </c>
      <c r="F141" s="630">
        <v>-500</v>
      </c>
      <c r="G141" s="258">
        <v>999658</v>
      </c>
      <c r="H141" s="258">
        <v>999721</v>
      </c>
      <c r="I141" s="265">
        <f>G141-H141</f>
        <v>-63</v>
      </c>
      <c r="J141" s="265">
        <f>$F141*I141</f>
        <v>31500</v>
      </c>
      <c r="K141" s="265">
        <f>J141/1000000</f>
        <v>0.0315</v>
      </c>
      <c r="L141" s="257">
        <v>223</v>
      </c>
      <c r="M141" s="258">
        <v>216</v>
      </c>
      <c r="N141" s="265">
        <f>L141-M141</f>
        <v>7</v>
      </c>
      <c r="O141" s="265">
        <f>$F141*N141</f>
        <v>-3500</v>
      </c>
      <c r="P141" s="265">
        <f>O141/1000000</f>
        <v>-0.0035</v>
      </c>
      <c r="Q141" s="359"/>
    </row>
    <row r="142" spans="1:17" s="519" customFormat="1" ht="15.75">
      <c r="A142" s="275"/>
      <c r="B142" s="594" t="s">
        <v>413</v>
      </c>
      <c r="C142" s="279"/>
      <c r="D142" s="264"/>
      <c r="E142" s="249"/>
      <c r="F142" s="630"/>
      <c r="G142" s="258"/>
      <c r="H142" s="258"/>
      <c r="I142" s="265"/>
      <c r="J142" s="265"/>
      <c r="K142" s="265"/>
      <c r="L142" s="257"/>
      <c r="M142" s="258"/>
      <c r="N142" s="265"/>
      <c r="O142" s="265"/>
      <c r="P142" s="265"/>
      <c r="Q142" s="359"/>
    </row>
    <row r="143" spans="1:17" s="519" customFormat="1" ht="15">
      <c r="A143" s="275">
        <v>10</v>
      </c>
      <c r="B143" s="600" t="s">
        <v>414</v>
      </c>
      <c r="C143" s="279">
        <v>4865158</v>
      </c>
      <c r="D143" s="264" t="s">
        <v>12</v>
      </c>
      <c r="E143" s="249" t="s">
        <v>305</v>
      </c>
      <c r="F143" s="630">
        <v>-200</v>
      </c>
      <c r="G143" s="258">
        <v>991766</v>
      </c>
      <c r="H143" s="258">
        <v>991876</v>
      </c>
      <c r="I143" s="265">
        <f>G143-H143</f>
        <v>-110</v>
      </c>
      <c r="J143" s="265">
        <f>$F143*I143</f>
        <v>22000</v>
      </c>
      <c r="K143" s="265">
        <f>J143/1000000</f>
        <v>0.022</v>
      </c>
      <c r="L143" s="257">
        <v>20560</v>
      </c>
      <c r="M143" s="258">
        <v>20571</v>
      </c>
      <c r="N143" s="265">
        <f>L143-M143</f>
        <v>-11</v>
      </c>
      <c r="O143" s="265">
        <f>$F143*N143</f>
        <v>2200</v>
      </c>
      <c r="P143" s="265">
        <f>O143/1000000</f>
        <v>0.0022</v>
      </c>
      <c r="Q143" s="359"/>
    </row>
    <row r="144" spans="1:17" s="519" customFormat="1" ht="15">
      <c r="A144" s="275">
        <v>11</v>
      </c>
      <c r="B144" s="600" t="s">
        <v>415</v>
      </c>
      <c r="C144" s="279">
        <v>4864816</v>
      </c>
      <c r="D144" s="264" t="s">
        <v>12</v>
      </c>
      <c r="E144" s="249" t="s">
        <v>305</v>
      </c>
      <c r="F144" s="630">
        <v>-187.5</v>
      </c>
      <c r="G144" s="258">
        <v>983853</v>
      </c>
      <c r="H144" s="258">
        <v>984594</v>
      </c>
      <c r="I144" s="265">
        <f>G144-H144</f>
        <v>-741</v>
      </c>
      <c r="J144" s="265">
        <f>$F144*I144</f>
        <v>138937.5</v>
      </c>
      <c r="K144" s="265">
        <f>J144/1000000</f>
        <v>0.1389375</v>
      </c>
      <c r="L144" s="257">
        <v>4307</v>
      </c>
      <c r="M144" s="258">
        <v>4306</v>
      </c>
      <c r="N144" s="265">
        <f>L144-M144</f>
        <v>1</v>
      </c>
      <c r="O144" s="265">
        <f>$F144*N144</f>
        <v>-187.5</v>
      </c>
      <c r="P144" s="265">
        <f>O144/1000000</f>
        <v>-0.0001875</v>
      </c>
      <c r="Q144" s="359"/>
    </row>
    <row r="145" spans="1:17" s="519" customFormat="1" ht="15">
      <c r="A145" s="275">
        <v>12</v>
      </c>
      <c r="B145" s="600" t="s">
        <v>416</v>
      </c>
      <c r="C145" s="279">
        <v>4864808</v>
      </c>
      <c r="D145" s="264" t="s">
        <v>12</v>
      </c>
      <c r="E145" s="249" t="s">
        <v>305</v>
      </c>
      <c r="F145" s="630">
        <v>-187.5</v>
      </c>
      <c r="G145" s="258">
        <v>981023</v>
      </c>
      <c r="H145" s="258">
        <v>981093</v>
      </c>
      <c r="I145" s="265">
        <f>G145-H145</f>
        <v>-70</v>
      </c>
      <c r="J145" s="265">
        <f>$F145*I145</f>
        <v>13125</v>
      </c>
      <c r="K145" s="265">
        <f>J145/1000000</f>
        <v>0.013125</v>
      </c>
      <c r="L145" s="257">
        <v>3422</v>
      </c>
      <c r="M145" s="258">
        <v>3435</v>
      </c>
      <c r="N145" s="265">
        <f>L145-M145</f>
        <v>-13</v>
      </c>
      <c r="O145" s="265">
        <f>$F145*N145</f>
        <v>2437.5</v>
      </c>
      <c r="P145" s="265">
        <f>O145/1000000</f>
        <v>0.0024375</v>
      </c>
      <c r="Q145" s="359"/>
    </row>
    <row r="146" spans="1:17" s="519" customFormat="1" ht="15">
      <c r="A146" s="275">
        <v>13</v>
      </c>
      <c r="B146" s="600" t="s">
        <v>475</v>
      </c>
      <c r="C146" s="279">
        <v>4865094</v>
      </c>
      <c r="D146" s="264" t="s">
        <v>12</v>
      </c>
      <c r="E146" s="249" t="s">
        <v>305</v>
      </c>
      <c r="F146" s="630">
        <v>-1875</v>
      </c>
      <c r="G146" s="258">
        <v>999998</v>
      </c>
      <c r="H146" s="258">
        <v>1000000</v>
      </c>
      <c r="I146" s="265">
        <f>G146-H146</f>
        <v>-2</v>
      </c>
      <c r="J146" s="265">
        <f>$F146*I146</f>
        <v>3750</v>
      </c>
      <c r="K146" s="265">
        <f>J146/1000000</f>
        <v>0.00375</v>
      </c>
      <c r="L146" s="257">
        <v>999999</v>
      </c>
      <c r="M146" s="258">
        <v>999999</v>
      </c>
      <c r="N146" s="265">
        <f>L146-M146</f>
        <v>0</v>
      </c>
      <c r="O146" s="265">
        <f>$F146*N146</f>
        <v>0</v>
      </c>
      <c r="P146" s="265">
        <f>O146/1000000</f>
        <v>0</v>
      </c>
      <c r="Q146" s="359"/>
    </row>
    <row r="147" spans="1:17" s="249" customFormat="1" ht="15.75" thickBot="1">
      <c r="A147" s="549">
        <v>14</v>
      </c>
      <c r="B147" s="595" t="s">
        <v>417</v>
      </c>
      <c r="C147" s="596">
        <v>4864822</v>
      </c>
      <c r="D147" s="601" t="s">
        <v>12</v>
      </c>
      <c r="E147" s="597" t="s">
        <v>305</v>
      </c>
      <c r="F147" s="798">
        <v>-100</v>
      </c>
      <c r="G147" s="344">
        <v>993197</v>
      </c>
      <c r="H147" s="344">
        <v>993246</v>
      </c>
      <c r="I147" s="596">
        <f>G147-H147</f>
        <v>-49</v>
      </c>
      <c r="J147" s="596">
        <f>$F147*I147</f>
        <v>4900</v>
      </c>
      <c r="K147" s="596">
        <f>J147/1000000</f>
        <v>0.0049</v>
      </c>
      <c r="L147" s="343">
        <v>30602</v>
      </c>
      <c r="M147" s="344">
        <v>30613</v>
      </c>
      <c r="N147" s="596">
        <f>L147-M147</f>
        <v>-11</v>
      </c>
      <c r="O147" s="596">
        <f>$F147*N147</f>
        <v>1100</v>
      </c>
      <c r="P147" s="596">
        <f>O147/1000000</f>
        <v>0.0011</v>
      </c>
      <c r="Q147" s="602"/>
    </row>
    <row r="148" ht="15.75" thickTop="1">
      <c r="L148" s="258"/>
    </row>
    <row r="149" spans="2:16" ht="18">
      <c r="B149" s="239" t="s">
        <v>271</v>
      </c>
      <c r="K149" s="121">
        <f>SUM(K127:K148)</f>
        <v>1.2511749599999997</v>
      </c>
      <c r="P149" s="121">
        <f>SUM(P127:P148)</f>
        <v>-0.0101625</v>
      </c>
    </row>
    <row r="150" spans="11:16" ht="15.75">
      <c r="K150" s="74"/>
      <c r="P150" s="74"/>
    </row>
    <row r="151" spans="11:16" ht="15.75">
      <c r="K151" s="74"/>
      <c r="P151" s="74"/>
    </row>
    <row r="152" spans="11:16" ht="15.75">
      <c r="K152" s="74"/>
      <c r="P152" s="74"/>
    </row>
    <row r="153" spans="11:16" ht="15.75">
      <c r="K153" s="74"/>
      <c r="P153" s="74"/>
    </row>
    <row r="154" spans="11:16" ht="15.75">
      <c r="K154" s="74"/>
      <c r="P154" s="74"/>
    </row>
    <row r="155" ht="13.5" thickBot="1"/>
    <row r="156" spans="1:17" ht="31.5" customHeight="1">
      <c r="A156" s="109" t="s">
        <v>220</v>
      </c>
      <c r="B156" s="110"/>
      <c r="C156" s="110"/>
      <c r="D156" s="111"/>
      <c r="E156" s="112"/>
      <c r="F156" s="111"/>
      <c r="G156" s="111"/>
      <c r="H156" s="110"/>
      <c r="I156" s="113"/>
      <c r="J156" s="114"/>
      <c r="K156" s="115"/>
      <c r="L156" s="418"/>
      <c r="M156" s="418"/>
      <c r="N156" s="418"/>
      <c r="O156" s="418"/>
      <c r="P156" s="418"/>
      <c r="Q156" s="419"/>
    </row>
    <row r="157" spans="1:17" ht="28.5" customHeight="1">
      <c r="A157" s="116" t="s">
        <v>268</v>
      </c>
      <c r="B157" s="71"/>
      <c r="C157" s="71"/>
      <c r="D157" s="71"/>
      <c r="E157" s="72"/>
      <c r="F157" s="71"/>
      <c r="G157" s="71"/>
      <c r="H157" s="71"/>
      <c r="I157" s="73"/>
      <c r="J157" s="71"/>
      <c r="K157" s="108">
        <f>K116</f>
        <v>-86.38088316800001</v>
      </c>
      <c r="L157" s="368"/>
      <c r="M157" s="368"/>
      <c r="N157" s="368"/>
      <c r="O157" s="368"/>
      <c r="P157" s="108">
        <f>P116</f>
        <v>-0.818533936</v>
      </c>
      <c r="Q157" s="420"/>
    </row>
    <row r="158" spans="1:17" ht="28.5" customHeight="1">
      <c r="A158" s="116" t="s">
        <v>269</v>
      </c>
      <c r="B158" s="71"/>
      <c r="C158" s="71"/>
      <c r="D158" s="71"/>
      <c r="E158" s="72"/>
      <c r="F158" s="71"/>
      <c r="G158" s="71"/>
      <c r="H158" s="71"/>
      <c r="I158" s="73"/>
      <c r="J158" s="71"/>
      <c r="K158" s="108">
        <f>K149</f>
        <v>1.2511749599999997</v>
      </c>
      <c r="L158" s="368"/>
      <c r="M158" s="368"/>
      <c r="N158" s="368"/>
      <c r="O158" s="368"/>
      <c r="P158" s="108">
        <f>P149</f>
        <v>-0.0101625</v>
      </c>
      <c r="Q158" s="420"/>
    </row>
    <row r="159" spans="1:17" ht="28.5" customHeight="1">
      <c r="A159" s="116" t="s">
        <v>221</v>
      </c>
      <c r="B159" s="71"/>
      <c r="C159" s="71"/>
      <c r="D159" s="71"/>
      <c r="E159" s="72"/>
      <c r="F159" s="71"/>
      <c r="G159" s="71"/>
      <c r="H159" s="71"/>
      <c r="I159" s="73"/>
      <c r="J159" s="71"/>
      <c r="K159" s="108">
        <f>'ROHTAK ROAD'!K43</f>
        <v>-4.5373</v>
      </c>
      <c r="L159" s="368"/>
      <c r="M159" s="368"/>
      <c r="N159" s="368"/>
      <c r="O159" s="368"/>
      <c r="P159" s="108">
        <f>'ROHTAK ROAD'!P43</f>
        <v>-0.0256</v>
      </c>
      <c r="Q159" s="420"/>
    </row>
    <row r="160" spans="1:17" ht="27.75" customHeight="1" thickBot="1">
      <c r="A160" s="118" t="s">
        <v>222</v>
      </c>
      <c r="B160" s="117"/>
      <c r="C160" s="117"/>
      <c r="D160" s="117"/>
      <c r="E160" s="117"/>
      <c r="F160" s="117"/>
      <c r="G160" s="117"/>
      <c r="H160" s="117"/>
      <c r="I160" s="117"/>
      <c r="J160" s="117"/>
      <c r="K160" s="321">
        <f>SUM(K157:K159)</f>
        <v>-89.66700820800001</v>
      </c>
      <c r="L160" s="421"/>
      <c r="M160" s="421"/>
      <c r="N160" s="421"/>
      <c r="O160" s="421"/>
      <c r="P160" s="321">
        <f>SUM(P157:P159)</f>
        <v>-0.8542964359999999</v>
      </c>
      <c r="Q160" s="422"/>
    </row>
    <row r="164" ht="13.5" thickBot="1">
      <c r="A164" s="180"/>
    </row>
    <row r="165" spans="1:17" ht="12.75">
      <c r="A165" s="423"/>
      <c r="B165" s="424"/>
      <c r="C165" s="424"/>
      <c r="D165" s="424"/>
      <c r="E165" s="424"/>
      <c r="F165" s="424"/>
      <c r="G165" s="424"/>
      <c r="H165" s="418"/>
      <c r="I165" s="418"/>
      <c r="J165" s="418"/>
      <c r="K165" s="418"/>
      <c r="L165" s="418"/>
      <c r="M165" s="418"/>
      <c r="N165" s="418"/>
      <c r="O165" s="418"/>
      <c r="P165" s="418"/>
      <c r="Q165" s="419"/>
    </row>
    <row r="166" spans="1:17" ht="23.25">
      <c r="A166" s="425" t="s">
        <v>286</v>
      </c>
      <c r="B166" s="426"/>
      <c r="C166" s="426"/>
      <c r="D166" s="426"/>
      <c r="E166" s="426"/>
      <c r="F166" s="426"/>
      <c r="G166" s="426"/>
      <c r="H166" s="368"/>
      <c r="I166" s="368"/>
      <c r="J166" s="368"/>
      <c r="K166" s="368"/>
      <c r="L166" s="368"/>
      <c r="M166" s="368"/>
      <c r="N166" s="368"/>
      <c r="O166" s="368"/>
      <c r="P166" s="368"/>
      <c r="Q166" s="420"/>
    </row>
    <row r="167" spans="1:17" ht="12.75">
      <c r="A167" s="427"/>
      <c r="B167" s="426"/>
      <c r="C167" s="426"/>
      <c r="D167" s="426"/>
      <c r="E167" s="426"/>
      <c r="F167" s="426"/>
      <c r="G167" s="426"/>
      <c r="H167" s="368"/>
      <c r="I167" s="368"/>
      <c r="J167" s="368"/>
      <c r="K167" s="368"/>
      <c r="L167" s="368"/>
      <c r="M167" s="368"/>
      <c r="N167" s="368"/>
      <c r="O167" s="368"/>
      <c r="P167" s="368"/>
      <c r="Q167" s="420"/>
    </row>
    <row r="168" spans="1:17" ht="15.75">
      <c r="A168" s="428"/>
      <c r="B168" s="429"/>
      <c r="C168" s="429"/>
      <c r="D168" s="429"/>
      <c r="E168" s="429"/>
      <c r="F168" s="429"/>
      <c r="G168" s="429"/>
      <c r="H168" s="368"/>
      <c r="I168" s="368"/>
      <c r="J168" s="368"/>
      <c r="K168" s="430" t="s">
        <v>298</v>
      </c>
      <c r="L168" s="368"/>
      <c r="M168" s="368"/>
      <c r="N168" s="368"/>
      <c r="O168" s="368"/>
      <c r="P168" s="430" t="s">
        <v>299</v>
      </c>
      <c r="Q168" s="420"/>
    </row>
    <row r="169" spans="1:17" ht="12.75">
      <c r="A169" s="431"/>
      <c r="B169" s="81"/>
      <c r="C169" s="81"/>
      <c r="D169" s="81"/>
      <c r="E169" s="81"/>
      <c r="F169" s="81"/>
      <c r="G169" s="81"/>
      <c r="H169" s="368"/>
      <c r="I169" s="368"/>
      <c r="J169" s="368"/>
      <c r="K169" s="368"/>
      <c r="L169" s="368"/>
      <c r="M169" s="368"/>
      <c r="N169" s="368"/>
      <c r="O169" s="368"/>
      <c r="P169" s="368"/>
      <c r="Q169" s="420"/>
    </row>
    <row r="170" spans="1:17" ht="12.75">
      <c r="A170" s="431"/>
      <c r="B170" s="81"/>
      <c r="C170" s="81"/>
      <c r="D170" s="81"/>
      <c r="E170" s="81"/>
      <c r="F170" s="81"/>
      <c r="G170" s="81"/>
      <c r="H170" s="368"/>
      <c r="I170" s="368"/>
      <c r="J170" s="368"/>
      <c r="K170" s="368"/>
      <c r="L170" s="368"/>
      <c r="M170" s="368"/>
      <c r="N170" s="368"/>
      <c r="O170" s="368"/>
      <c r="P170" s="368"/>
      <c r="Q170" s="420"/>
    </row>
    <row r="171" spans="1:17" ht="24.75" customHeight="1">
      <c r="A171" s="432" t="s">
        <v>289</v>
      </c>
      <c r="B171" s="433"/>
      <c r="C171" s="433"/>
      <c r="D171" s="434"/>
      <c r="E171" s="434"/>
      <c r="F171" s="435"/>
      <c r="G171" s="434"/>
      <c r="H171" s="368"/>
      <c r="I171" s="368"/>
      <c r="J171" s="368"/>
      <c r="K171" s="436">
        <f>K160</f>
        <v>-89.66700820800001</v>
      </c>
      <c r="L171" s="434" t="s">
        <v>287</v>
      </c>
      <c r="M171" s="368"/>
      <c r="N171" s="368"/>
      <c r="O171" s="368"/>
      <c r="P171" s="436">
        <f>P160</f>
        <v>-0.8542964359999999</v>
      </c>
      <c r="Q171" s="437" t="s">
        <v>287</v>
      </c>
    </row>
    <row r="172" spans="1:17" ht="15">
      <c r="A172" s="438"/>
      <c r="B172" s="439"/>
      <c r="C172" s="439"/>
      <c r="D172" s="426"/>
      <c r="E172" s="426"/>
      <c r="F172" s="440"/>
      <c r="G172" s="426"/>
      <c r="H172" s="368"/>
      <c r="I172" s="368"/>
      <c r="J172" s="368"/>
      <c r="K172" s="416"/>
      <c r="L172" s="426"/>
      <c r="M172" s="368"/>
      <c r="N172" s="368"/>
      <c r="O172" s="368"/>
      <c r="P172" s="416"/>
      <c r="Q172" s="441"/>
    </row>
    <row r="173" spans="1:17" ht="22.5" customHeight="1">
      <c r="A173" s="442" t="s">
        <v>288</v>
      </c>
      <c r="B173" s="38"/>
      <c r="C173" s="38"/>
      <c r="D173" s="426"/>
      <c r="E173" s="426"/>
      <c r="F173" s="443"/>
      <c r="G173" s="434"/>
      <c r="H173" s="368"/>
      <c r="I173" s="368"/>
      <c r="J173" s="368"/>
      <c r="K173" s="436">
        <f>'STEPPED UP GENCO'!K72</f>
        <v>4.1258430812</v>
      </c>
      <c r="L173" s="434" t="s">
        <v>287</v>
      </c>
      <c r="M173" s="368"/>
      <c r="N173" s="368"/>
      <c r="O173" s="368"/>
      <c r="P173" s="436">
        <f>'STEPPED UP GENCO'!P72</f>
        <v>-0.00649943999999999</v>
      </c>
      <c r="Q173" s="437" t="s">
        <v>287</v>
      </c>
    </row>
    <row r="174" spans="1:17" ht="12.75">
      <c r="A174" s="444"/>
      <c r="B174" s="368"/>
      <c r="C174" s="368"/>
      <c r="D174" s="368"/>
      <c r="E174" s="368"/>
      <c r="F174" s="368"/>
      <c r="G174" s="368"/>
      <c r="H174" s="368"/>
      <c r="I174" s="368"/>
      <c r="J174" s="368"/>
      <c r="K174" s="368"/>
      <c r="L174" s="368"/>
      <c r="M174" s="368"/>
      <c r="N174" s="368"/>
      <c r="O174" s="368"/>
      <c r="P174" s="368"/>
      <c r="Q174" s="420"/>
    </row>
    <row r="175" spans="1:17" ht="2.25" customHeight="1">
      <c r="A175" s="444"/>
      <c r="B175" s="368"/>
      <c r="C175" s="368"/>
      <c r="D175" s="368"/>
      <c r="E175" s="368"/>
      <c r="F175" s="368"/>
      <c r="G175" s="368"/>
      <c r="H175" s="368"/>
      <c r="I175" s="368"/>
      <c r="J175" s="368"/>
      <c r="K175" s="368"/>
      <c r="L175" s="368"/>
      <c r="M175" s="368"/>
      <c r="N175" s="368"/>
      <c r="O175" s="368"/>
      <c r="P175" s="368"/>
      <c r="Q175" s="420"/>
    </row>
    <row r="176" spans="1:17" ht="7.5" customHeight="1">
      <c r="A176" s="444"/>
      <c r="B176" s="368"/>
      <c r="C176" s="368"/>
      <c r="D176" s="368"/>
      <c r="E176" s="368"/>
      <c r="F176" s="368"/>
      <c r="G176" s="368"/>
      <c r="H176" s="368"/>
      <c r="I176" s="368"/>
      <c r="J176" s="368"/>
      <c r="K176" s="368"/>
      <c r="L176" s="368"/>
      <c r="M176" s="368"/>
      <c r="N176" s="368"/>
      <c r="O176" s="368"/>
      <c r="P176" s="368"/>
      <c r="Q176" s="420"/>
    </row>
    <row r="177" spans="1:17" ht="21" thickBot="1">
      <c r="A177" s="445"/>
      <c r="B177" s="421"/>
      <c r="C177" s="421"/>
      <c r="D177" s="421"/>
      <c r="E177" s="421"/>
      <c r="F177" s="421"/>
      <c r="G177" s="421"/>
      <c r="H177" s="446"/>
      <c r="I177" s="446"/>
      <c r="J177" s="447" t="s">
        <v>290</v>
      </c>
      <c r="K177" s="448">
        <f>SUM(K171:K176)</f>
        <v>-85.54116512680001</v>
      </c>
      <c r="L177" s="446" t="s">
        <v>287</v>
      </c>
      <c r="M177" s="449"/>
      <c r="N177" s="421"/>
      <c r="O177" s="421"/>
      <c r="P177" s="448">
        <f>SUM(P171:P176)</f>
        <v>-0.860795876</v>
      </c>
      <c r="Q177" s="450" t="s">
        <v>287</v>
      </c>
    </row>
  </sheetData>
  <sheetProtection/>
  <printOptions horizontalCentered="1"/>
  <pageMargins left="0.39" right="0.25" top="0.36" bottom="0" header="0.38" footer="0.5"/>
  <pageSetup horizontalDpi="600" verticalDpi="600" orientation="landscape" scale="52" r:id="rId1"/>
  <rowBreaks count="3" manualBreakCount="3">
    <brk id="71" max="16" man="1"/>
    <brk id="72" max="16" man="1"/>
    <brk id="121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7">
      <selection activeCell="L34" sqref="L34"/>
    </sheetView>
  </sheetViews>
  <sheetFormatPr defaultColWidth="9.140625" defaultRowHeight="12.75"/>
  <cols>
    <col min="1" max="1" width="12.8515625" style="0" bestFit="1" customWidth="1"/>
    <col min="2" max="2" width="14.28125" style="0" customWidth="1"/>
  </cols>
  <sheetData>
    <row r="1" spans="1:3" ht="20.25">
      <c r="A1" s="665"/>
      <c r="B1" s="223"/>
      <c r="C1" s="666"/>
    </row>
    <row r="2" spans="1:3" ht="20.25">
      <c r="A2" s="665"/>
      <c r="B2" s="223"/>
      <c r="C2" s="666"/>
    </row>
    <row r="3" spans="1:3" ht="20.25">
      <c r="A3" s="665"/>
      <c r="B3" s="223"/>
      <c r="C3" s="666"/>
    </row>
    <row r="4" spans="1:3" ht="20.25">
      <c r="A4" s="665"/>
      <c r="B4" s="223"/>
      <c r="C4" s="666"/>
    </row>
    <row r="5" spans="1:3" ht="20.25">
      <c r="A5" s="665"/>
      <c r="B5" s="223"/>
      <c r="C5" s="666"/>
    </row>
    <row r="6" spans="1:3" ht="20.25">
      <c r="A6" s="665"/>
      <c r="B6" s="223"/>
      <c r="C6" s="666"/>
    </row>
    <row r="7" spans="1:3" ht="20.25">
      <c r="A7" s="665"/>
      <c r="B7" s="223"/>
      <c r="C7" s="666"/>
    </row>
    <row r="8" spans="1:3" ht="20.25">
      <c r="A8" s="665"/>
      <c r="B8" s="223"/>
      <c r="C8" s="666"/>
    </row>
    <row r="9" spans="1:3" ht="20.25">
      <c r="A9" s="665"/>
      <c r="B9" s="223"/>
      <c r="C9" s="666"/>
    </row>
    <row r="10" spans="1:3" ht="20.25">
      <c r="A10" s="665"/>
      <c r="B10" s="223"/>
      <c r="C10" s="666"/>
    </row>
    <row r="11" spans="1:3" ht="20.25">
      <c r="A11" s="665"/>
      <c r="B11" s="223"/>
      <c r="C11" s="666"/>
    </row>
    <row r="12" spans="1:3" ht="20.25">
      <c r="A12" s="665"/>
      <c r="B12" s="223"/>
      <c r="C12" s="666"/>
    </row>
    <row r="13" spans="1:3" ht="20.25">
      <c r="A13" s="665"/>
      <c r="B13" s="223"/>
      <c r="C13" s="666"/>
    </row>
    <row r="14" spans="1:3" ht="20.25">
      <c r="A14" s="665"/>
      <c r="B14" s="223"/>
      <c r="C14" s="666"/>
    </row>
    <row r="15" spans="1:3" ht="20.25">
      <c r="A15" s="665"/>
      <c r="B15" s="223"/>
      <c r="C15" s="666"/>
    </row>
    <row r="16" spans="1:3" ht="20.25">
      <c r="A16" s="665"/>
      <c r="B16" s="223"/>
      <c r="C16" s="666"/>
    </row>
    <row r="17" spans="1:3" ht="20.25">
      <c r="A17" s="664"/>
      <c r="B17" s="225"/>
      <c r="C17" s="666"/>
    </row>
    <row r="18" spans="1:3" ht="20.25">
      <c r="A18" s="665"/>
      <c r="B18" s="223"/>
      <c r="C18" s="666"/>
    </row>
    <row r="19" spans="1:3" ht="20.25">
      <c r="A19" s="665"/>
      <c r="B19" s="223"/>
      <c r="C19" s="666"/>
    </row>
    <row r="20" spans="1:3" ht="20.25">
      <c r="A20" s="665"/>
      <c r="B20" s="223"/>
      <c r="C20" s="666"/>
    </row>
    <row r="21" spans="1:3" ht="20.25">
      <c r="A21" s="665"/>
      <c r="B21" s="223"/>
      <c r="C21" s="666"/>
    </row>
    <row r="22" spans="1:3" ht="20.25">
      <c r="A22" s="665"/>
      <c r="B22" s="223"/>
      <c r="C22" s="666"/>
    </row>
    <row r="23" spans="1:3" ht="20.25">
      <c r="A23" s="665"/>
      <c r="C23" s="666"/>
    </row>
    <row r="24" spans="1:3" ht="20.25">
      <c r="A24" s="665"/>
      <c r="C24" s="666"/>
    </row>
    <row r="25" spans="1:3" ht="20.25">
      <c r="A25" s="665"/>
      <c r="C25" s="666"/>
    </row>
    <row r="26" spans="1:3" ht="20.25">
      <c r="A26" s="665"/>
      <c r="B26" s="223"/>
      <c r="C26" s="666"/>
    </row>
    <row r="27" spans="1:3" ht="20.25">
      <c r="A27" s="665"/>
      <c r="B27" s="223"/>
      <c r="C27" s="666"/>
    </row>
    <row r="28" spans="1:3" ht="20.25">
      <c r="A28" s="665"/>
      <c r="B28" s="223"/>
      <c r="C28" s="666"/>
    </row>
    <row r="29" spans="1:3" ht="20.25">
      <c r="A29" s="665"/>
      <c r="B29" s="223"/>
      <c r="C29" s="666"/>
    </row>
    <row r="30" spans="1:3" ht="20.25">
      <c r="A30" s="665"/>
      <c r="B30" s="223"/>
      <c r="C30" s="666"/>
    </row>
    <row r="31" spans="1:3" ht="20.25">
      <c r="A31" s="665"/>
      <c r="B31" s="223"/>
      <c r="C31" s="666"/>
    </row>
    <row r="32" spans="1:3" ht="12.75">
      <c r="A32" s="128"/>
      <c r="B32" s="128"/>
      <c r="C32" s="666"/>
    </row>
    <row r="33" spans="1:3" ht="12.75">
      <c r="A33" s="128"/>
      <c r="B33" s="128"/>
      <c r="C33" s="666"/>
    </row>
    <row r="34" spans="1:3" ht="12.75">
      <c r="A34" s="127"/>
      <c r="B34" s="127"/>
      <c r="C34" s="666"/>
    </row>
    <row r="35" spans="1:3" ht="12.75">
      <c r="A35" s="128"/>
      <c r="B35" s="128"/>
      <c r="C35" s="666"/>
    </row>
    <row r="36" spans="1:3" ht="12.75">
      <c r="A36" s="128"/>
      <c r="B36" s="128"/>
      <c r="C36" s="666"/>
    </row>
    <row r="37" spans="1:3" ht="12.75">
      <c r="A37" s="128"/>
      <c r="B37" s="128"/>
      <c r="C37" s="666"/>
    </row>
    <row r="38" spans="1:3" ht="12.75">
      <c r="A38" s="128"/>
      <c r="B38" s="128"/>
      <c r="C38" s="666"/>
    </row>
    <row r="39" spans="1:3" ht="12.75">
      <c r="A39" s="128"/>
      <c r="B39" s="128"/>
      <c r="C39" s="666"/>
    </row>
    <row r="40" spans="1:3" ht="12.75">
      <c r="A40" s="128"/>
      <c r="B40" s="128"/>
      <c r="C40" s="666"/>
    </row>
    <row r="41" spans="1:3" ht="12.75">
      <c r="A41" s="128"/>
      <c r="B41" s="128"/>
      <c r="C41" s="666"/>
    </row>
    <row r="42" spans="1:3" ht="12.75">
      <c r="A42" s="128"/>
      <c r="B42" s="128"/>
      <c r="C42" s="666"/>
    </row>
    <row r="43" spans="1:3" ht="12.75">
      <c r="A43" s="128"/>
      <c r="B43" s="128"/>
      <c r="C43" s="666"/>
    </row>
    <row r="44" spans="1:3" ht="12.75">
      <c r="A44" s="128"/>
      <c r="B44" s="128"/>
      <c r="C44" s="666"/>
    </row>
    <row r="45" spans="1:3" ht="14.25">
      <c r="A45" s="249"/>
      <c r="B45" s="249"/>
      <c r="C45" s="666"/>
    </row>
    <row r="46" spans="1:3" ht="12.75">
      <c r="A46" s="128"/>
      <c r="B46" s="128"/>
      <c r="C46" s="666"/>
    </row>
    <row r="47" spans="1:3" ht="12.75">
      <c r="A47" s="128"/>
      <c r="B47" s="128"/>
      <c r="C47" s="666"/>
    </row>
    <row r="48" spans="1:3" ht="12.75">
      <c r="A48" s="128"/>
      <c r="B48" s="128"/>
      <c r="C48" s="666"/>
    </row>
    <row r="49" spans="1:3" ht="12.75">
      <c r="A49" s="128"/>
      <c r="B49" s="128"/>
      <c r="C49" s="666"/>
    </row>
    <row r="50" spans="1:3" ht="12.75">
      <c r="A50" s="128"/>
      <c r="B50" s="128"/>
      <c r="C50" s="666"/>
    </row>
    <row r="51" spans="1:3" ht="12.75">
      <c r="A51" s="128"/>
      <c r="B51" s="128"/>
      <c r="C51" s="666"/>
    </row>
    <row r="52" spans="1:3" ht="12.75">
      <c r="A52" s="368"/>
      <c r="B52" s="368"/>
      <c r="C52" s="666"/>
    </row>
    <row r="53" spans="1:3" ht="12.75">
      <c r="A53" s="130"/>
      <c r="B53" s="130"/>
      <c r="C53" s="666"/>
    </row>
    <row r="54" spans="1:3" ht="12.75">
      <c r="A54" s="368"/>
      <c r="B54" s="368"/>
      <c r="C54" s="666"/>
    </row>
    <row r="55" spans="1:3" ht="12.75">
      <c r="A55" s="654"/>
      <c r="B55" s="654"/>
      <c r="C55" s="666"/>
    </row>
    <row r="56" spans="1:3" ht="12.75">
      <c r="A56" s="130"/>
      <c r="B56" s="130"/>
      <c r="C56" s="666"/>
    </row>
    <row r="57" spans="1:3" ht="12.75">
      <c r="A57" s="128"/>
      <c r="B57" s="128"/>
      <c r="C57" s="666"/>
    </row>
    <row r="58" spans="1:3" ht="12.75">
      <c r="A58" s="128"/>
      <c r="B58" s="128"/>
      <c r="C58" s="666"/>
    </row>
    <row r="59" spans="1:3" ht="16.5">
      <c r="A59" s="254"/>
      <c r="B59" s="254"/>
      <c r="C59" s="666"/>
    </row>
    <row r="60" spans="1:3" ht="12.75">
      <c r="A60" s="128"/>
      <c r="B60" s="128"/>
      <c r="C60" s="666"/>
    </row>
    <row r="61" spans="1:3" ht="12.75">
      <c r="A61" s="128"/>
      <c r="B61" s="128"/>
      <c r="C61" s="666"/>
    </row>
    <row r="62" spans="1:3" ht="12.75">
      <c r="A62" s="130"/>
      <c r="B62" s="130"/>
      <c r="C62" s="666"/>
    </row>
    <row r="63" spans="1:3" ht="12.75">
      <c r="A63" s="130"/>
      <c r="B63" s="130"/>
      <c r="C63" s="666"/>
    </row>
    <row r="64" spans="1:3" ht="12.75">
      <c r="A64" s="135"/>
      <c r="B64" s="135"/>
      <c r="C64" s="666"/>
    </row>
    <row r="65" spans="1:3" ht="18">
      <c r="A65" s="476"/>
      <c r="B65" s="235"/>
      <c r="C65" s="666"/>
    </row>
    <row r="66" spans="1:3" ht="18">
      <c r="A66" s="476"/>
      <c r="B66" s="235"/>
      <c r="C66" s="666"/>
    </row>
    <row r="67" spans="1:3" ht="18">
      <c r="A67" s="476"/>
      <c r="B67" s="235"/>
      <c r="C67" s="666"/>
    </row>
    <row r="68" spans="1:3" ht="18.75" thickBot="1">
      <c r="A68" s="662"/>
      <c r="B68" s="235"/>
      <c r="C68" s="652"/>
    </row>
    <row r="69" spans="1:3" ht="20.25">
      <c r="A69" s="663"/>
      <c r="B69" s="235"/>
      <c r="C69" s="652"/>
    </row>
    <row r="70" spans="1:3" ht="20.25">
      <c r="A70" s="663"/>
      <c r="B70" s="235"/>
      <c r="C70" s="652"/>
    </row>
    <row r="71" spans="1:3" ht="20.25">
      <c r="A71" s="663"/>
      <c r="B71" s="235"/>
      <c r="C71" s="652"/>
    </row>
    <row r="72" spans="1:3" ht="20.25">
      <c r="A72" s="663"/>
      <c r="B72" s="235"/>
      <c r="C72" s="652"/>
    </row>
    <row r="73" spans="1:3" ht="20.25">
      <c r="A73" s="663"/>
      <c r="B73" s="235"/>
      <c r="C73" s="652"/>
    </row>
    <row r="74" spans="1:3" ht="20.25">
      <c r="A74" s="663"/>
      <c r="B74" s="235"/>
      <c r="C74" s="652"/>
    </row>
    <row r="75" spans="1:3" ht="20.25">
      <c r="A75" s="663"/>
      <c r="B75" s="235"/>
      <c r="C75" s="652"/>
    </row>
    <row r="76" spans="1:3" ht="18.75" thickBot="1">
      <c r="A76" s="41"/>
      <c r="B76" s="235"/>
      <c r="C76" s="652"/>
    </row>
    <row r="77" ht="12.75">
      <c r="C77" s="652"/>
    </row>
    <row r="78" ht="12.75">
      <c r="C78" s="652"/>
    </row>
    <row r="79" spans="2:3" ht="18">
      <c r="B79" s="644"/>
      <c r="C79" s="652"/>
    </row>
    <row r="80" spans="1:3" ht="18">
      <c r="A80" s="651"/>
      <c r="B80" s="644"/>
      <c r="C80" s="652"/>
    </row>
    <row r="81" spans="1:3" ht="18">
      <c r="A81" s="651"/>
      <c r="B81" s="235"/>
      <c r="C81" s="652"/>
    </row>
    <row r="82" spans="1:3" ht="18">
      <c r="A82" s="651"/>
      <c r="B82" s="644"/>
      <c r="C82" s="652"/>
    </row>
    <row r="83" spans="1:3" ht="18">
      <c r="A83" s="651"/>
      <c r="B83" s="235"/>
      <c r="C83" s="652"/>
    </row>
    <row r="84" spans="1:3" ht="18">
      <c r="A84" s="651"/>
      <c r="B84" s="235"/>
      <c r="C84" s="652"/>
    </row>
    <row r="85" spans="1:3" ht="18">
      <c r="A85" s="651"/>
      <c r="B85" s="235"/>
      <c r="C85" s="652"/>
    </row>
    <row r="86" spans="1:3" ht="18">
      <c r="A86" s="651"/>
      <c r="B86" s="235"/>
      <c r="C86" s="652"/>
    </row>
    <row r="87" spans="1:3" ht="18">
      <c r="A87" s="651"/>
      <c r="B87" s="644"/>
      <c r="C87" s="652"/>
    </row>
    <row r="88" spans="1:3" ht="18">
      <c r="A88" s="651"/>
      <c r="B88" s="235"/>
      <c r="C88" s="652"/>
    </row>
    <row r="89" spans="1:3" ht="18">
      <c r="A89" s="657"/>
      <c r="B89" s="649"/>
      <c r="C89" s="652"/>
    </row>
    <row r="90" spans="1:3" ht="18">
      <c r="A90" s="651"/>
      <c r="B90" s="235"/>
      <c r="C90" s="652"/>
    </row>
    <row r="91" spans="1:3" ht="18">
      <c r="A91" s="651"/>
      <c r="B91" s="235"/>
      <c r="C91" s="652"/>
    </row>
    <row r="92" spans="1:3" ht="18">
      <c r="A92" s="204"/>
      <c r="B92" s="217"/>
      <c r="C92" s="652"/>
    </row>
    <row r="93" spans="1:3" ht="16.5">
      <c r="A93" s="650"/>
      <c r="B93" s="254"/>
      <c r="C93" s="652"/>
    </row>
    <row r="94" spans="1:3" ht="18">
      <c r="A94" s="651"/>
      <c r="C94" s="652"/>
    </row>
    <row r="95" spans="1:3" ht="18">
      <c r="A95" s="651"/>
      <c r="B95" s="235"/>
      <c r="C95" s="652"/>
    </row>
    <row r="96" spans="1:3" ht="18">
      <c r="A96" s="651"/>
      <c r="B96" s="235"/>
      <c r="C96" s="652"/>
    </row>
    <row r="97" spans="1:3" ht="18">
      <c r="A97" s="651"/>
      <c r="B97" s="235"/>
      <c r="C97" s="652"/>
    </row>
    <row r="98" spans="1:3" ht="16.5">
      <c r="A98" s="650"/>
      <c r="B98" s="254"/>
      <c r="C98" s="652"/>
    </row>
    <row r="99" spans="1:3" ht="16.5">
      <c r="A99" s="650"/>
      <c r="B99" s="254"/>
      <c r="C99" s="652"/>
    </row>
    <row r="100" spans="1:3" ht="16.5">
      <c r="A100" s="650"/>
      <c r="B100" s="254"/>
      <c r="C100" s="652"/>
    </row>
    <row r="101" spans="1:3" ht="16.5">
      <c r="A101" s="650"/>
      <c r="B101" s="254"/>
      <c r="C101" s="652"/>
    </row>
    <row r="102" spans="1:3" ht="16.5">
      <c r="A102" s="650"/>
      <c r="B102" s="254"/>
      <c r="C102" s="652"/>
    </row>
    <row r="103" spans="1:3" ht="16.5">
      <c r="A103" s="650"/>
      <c r="B103" s="254"/>
      <c r="C103" s="652"/>
    </row>
    <row r="104" spans="1:3" ht="16.5">
      <c r="A104" s="650"/>
      <c r="B104" s="254"/>
      <c r="C104" s="652"/>
    </row>
    <row r="105" spans="1:3" ht="16.5">
      <c r="A105" s="650"/>
      <c r="B105" s="254"/>
      <c r="C105" s="652"/>
    </row>
    <row r="106" spans="1:3" ht="16.5">
      <c r="A106" s="650"/>
      <c r="B106" s="254"/>
      <c r="C106" s="652"/>
    </row>
    <row r="107" spans="1:3" ht="16.5">
      <c r="A107" s="650"/>
      <c r="B107" s="647"/>
      <c r="C107" s="652"/>
    </row>
    <row r="108" spans="1:3" ht="16.5">
      <c r="A108" s="650"/>
      <c r="B108" s="647"/>
      <c r="C108" s="652"/>
    </row>
    <row r="109" spans="1:3" ht="16.5">
      <c r="A109" s="650"/>
      <c r="B109" s="647"/>
      <c r="C109" s="652"/>
    </row>
    <row r="110" spans="1:3" ht="16.5">
      <c r="A110" s="650"/>
      <c r="B110" s="647"/>
      <c r="C110" s="652"/>
    </row>
    <row r="111" spans="1:3" ht="16.5">
      <c r="A111" s="650"/>
      <c r="B111" s="647"/>
      <c r="C111" s="652"/>
    </row>
    <row r="112" spans="1:3" ht="16.5">
      <c r="A112" s="650"/>
      <c r="B112" s="647"/>
      <c r="C112" s="652"/>
    </row>
    <row r="113" spans="1:3" ht="16.5">
      <c r="A113" s="650"/>
      <c r="B113" s="647"/>
      <c r="C113" s="652"/>
    </row>
    <row r="114" spans="1:3" ht="18">
      <c r="A114" s="658"/>
      <c r="B114" s="646"/>
      <c r="C114" s="652"/>
    </row>
    <row r="115" spans="1:4" ht="12.75">
      <c r="A115" s="659"/>
      <c r="B115" s="15"/>
      <c r="C115" s="652"/>
      <c r="D115" s="15"/>
    </row>
    <row r="116" spans="1:4" ht="12.75">
      <c r="A116" s="659"/>
      <c r="B116" s="32"/>
      <c r="C116" s="652"/>
      <c r="D116" s="15"/>
    </row>
    <row r="117" spans="1:4" ht="12.75">
      <c r="A117" s="659"/>
      <c r="B117" s="32"/>
      <c r="C117" s="652"/>
      <c r="D117" s="15"/>
    </row>
    <row r="118" spans="1:4" ht="12.75">
      <c r="A118" s="659"/>
      <c r="B118" s="32"/>
      <c r="C118" s="652"/>
      <c r="D118" s="15"/>
    </row>
    <row r="119" spans="1:4" ht="12.75">
      <c r="A119" s="659"/>
      <c r="B119" s="32"/>
      <c r="C119" s="652"/>
      <c r="D119" s="15"/>
    </row>
    <row r="120" spans="1:4" ht="12.75">
      <c r="A120" s="17"/>
      <c r="B120" s="369"/>
      <c r="C120" s="652"/>
      <c r="D120" s="15"/>
    </row>
    <row r="121" spans="1:4" ht="12.75">
      <c r="A121" s="17"/>
      <c r="B121" s="81"/>
      <c r="C121" s="652"/>
      <c r="D121" s="15"/>
    </row>
    <row r="122" spans="1:4" ht="12.75">
      <c r="A122" s="89"/>
      <c r="B122" s="15"/>
      <c r="C122" s="652"/>
      <c r="D122" s="15"/>
    </row>
    <row r="123" spans="1:3" ht="16.5">
      <c r="A123" s="103"/>
      <c r="B123" s="254"/>
      <c r="C123" s="652"/>
    </row>
    <row r="124" spans="1:3" ht="12.75">
      <c r="A124" s="103"/>
      <c r="B124" s="15"/>
      <c r="C124" s="652"/>
    </row>
    <row r="125" spans="1:3" ht="12.75">
      <c r="A125" s="16"/>
      <c r="B125" s="15"/>
      <c r="C125" s="652"/>
    </row>
    <row r="126" spans="1:3" ht="12.75">
      <c r="A126" s="103"/>
      <c r="B126" s="15"/>
      <c r="C126" s="652"/>
    </row>
    <row r="127" spans="1:3" ht="16.5">
      <c r="A127" s="655"/>
      <c r="B127" s="15"/>
      <c r="C127" s="652"/>
    </row>
    <row r="128" spans="1:3" ht="16.5">
      <c r="A128" s="655"/>
      <c r="B128" s="254"/>
      <c r="C128" s="652"/>
    </row>
    <row r="129" spans="1:3" ht="16.5">
      <c r="A129" s="655"/>
      <c r="B129" s="254"/>
      <c r="C129" s="652"/>
    </row>
    <row r="130" spans="1:3" ht="16.5">
      <c r="A130" s="655"/>
      <c r="B130" s="254"/>
      <c r="C130" s="652"/>
    </row>
    <row r="131" spans="1:3" ht="16.5">
      <c r="A131" s="655"/>
      <c r="B131" s="254"/>
      <c r="C131" s="652"/>
    </row>
    <row r="132" spans="1:3" ht="16.5">
      <c r="A132" s="655"/>
      <c r="B132" s="254"/>
      <c r="C132" s="652"/>
    </row>
    <row r="133" spans="1:3" ht="16.5">
      <c r="A133" s="655"/>
      <c r="B133" s="254"/>
      <c r="C133" s="652"/>
    </row>
    <row r="134" spans="1:3" ht="16.5">
      <c r="A134" s="655"/>
      <c r="B134" s="647"/>
      <c r="C134" s="652"/>
    </row>
    <row r="135" spans="1:3" ht="16.5">
      <c r="A135" s="655"/>
      <c r="B135" s="254"/>
      <c r="C135" s="652"/>
    </row>
    <row r="136" spans="1:3" ht="16.5">
      <c r="A136" s="655"/>
      <c r="B136" s="254"/>
      <c r="C136" s="652"/>
    </row>
    <row r="137" spans="1:3" ht="16.5">
      <c r="A137" s="660"/>
      <c r="B137" s="362"/>
      <c r="C137" s="652"/>
    </row>
    <row r="138" spans="1:3" ht="16.5">
      <c r="A138" s="655"/>
      <c r="B138" s="254"/>
      <c r="C138" s="652"/>
    </row>
    <row r="139" spans="1:3" ht="16.5">
      <c r="A139" s="655"/>
      <c r="B139" s="254"/>
      <c r="C139" s="652"/>
    </row>
    <row r="140" spans="1:3" ht="16.5">
      <c r="A140" s="655"/>
      <c r="B140" s="254"/>
      <c r="C140" s="652"/>
    </row>
    <row r="141" spans="1:3" ht="16.5">
      <c r="A141" s="655"/>
      <c r="B141" s="254"/>
      <c r="C141" s="652"/>
    </row>
    <row r="142" spans="1:3" ht="16.5">
      <c r="A142" s="655"/>
      <c r="B142" s="254"/>
      <c r="C142" s="652"/>
    </row>
    <row r="143" spans="1:3" ht="16.5">
      <c r="A143" s="655"/>
      <c r="B143" s="254"/>
      <c r="C143" s="652"/>
    </row>
    <row r="144" spans="1:3" ht="16.5">
      <c r="A144" s="660"/>
      <c r="B144" s="362"/>
      <c r="C144" s="652"/>
    </row>
    <row r="145" spans="1:3" ht="16.5">
      <c r="A145" s="655"/>
      <c r="B145" s="254"/>
      <c r="C145" s="652"/>
    </row>
    <row r="146" spans="1:3" ht="16.5">
      <c r="A146" s="655"/>
      <c r="B146" s="254"/>
      <c r="C146" s="652"/>
    </row>
    <row r="147" spans="1:3" ht="16.5">
      <c r="A147" s="655"/>
      <c r="B147" s="254"/>
      <c r="C147" s="652"/>
    </row>
    <row r="148" spans="1:3" ht="16.5">
      <c r="A148" s="655"/>
      <c r="B148" s="647"/>
      <c r="C148" s="652"/>
    </row>
    <row r="149" spans="1:3" ht="16.5">
      <c r="A149" s="655"/>
      <c r="B149" s="254"/>
      <c r="C149" s="652"/>
    </row>
    <row r="150" spans="1:3" ht="16.5">
      <c r="A150" s="655"/>
      <c r="B150" s="254"/>
      <c r="C150" s="652"/>
    </row>
    <row r="151" spans="1:3" ht="16.5">
      <c r="A151" s="655"/>
      <c r="B151" s="254"/>
      <c r="C151" s="652"/>
    </row>
    <row r="152" spans="1:3" ht="16.5">
      <c r="A152" s="661"/>
      <c r="B152" s="244"/>
      <c r="C152" s="652"/>
    </row>
    <row r="153" spans="1:3" ht="16.5">
      <c r="A153" s="661"/>
      <c r="B153" s="244"/>
      <c r="C153" s="653"/>
    </row>
    <row r="154" spans="1:3" ht="16.5">
      <c r="A154" s="661"/>
      <c r="B154" s="244"/>
      <c r="C154" s="653"/>
    </row>
    <row r="155" spans="1:3" ht="16.5">
      <c r="A155" s="655"/>
      <c r="B155" s="254"/>
      <c r="C155" s="653"/>
    </row>
    <row r="156" spans="1:3" ht="16.5">
      <c r="A156" s="655"/>
      <c r="B156" s="254"/>
      <c r="C156" s="653"/>
    </row>
    <row r="157" spans="1:3" ht="16.5">
      <c r="A157" s="655"/>
      <c r="B157" s="254"/>
      <c r="C157" s="653"/>
    </row>
    <row r="158" spans="1:3" ht="16.5">
      <c r="A158" s="655"/>
      <c r="B158" s="254"/>
      <c r="C158" s="653"/>
    </row>
    <row r="159" spans="1:3" ht="16.5">
      <c r="A159" s="655"/>
      <c r="B159" s="254"/>
      <c r="C159" s="653"/>
    </row>
    <row r="160" spans="1:3" ht="16.5">
      <c r="A160" s="655"/>
      <c r="B160" s="254"/>
      <c r="C160" s="653"/>
    </row>
    <row r="161" spans="1:3" ht="16.5">
      <c r="A161" s="655"/>
      <c r="B161" s="254"/>
      <c r="C161" s="653"/>
    </row>
    <row r="162" spans="1:3" ht="16.5">
      <c r="A162" s="655"/>
      <c r="B162" s="254"/>
      <c r="C162" s="653"/>
    </row>
    <row r="163" spans="1:3" ht="16.5">
      <c r="A163" s="661"/>
      <c r="B163" s="244"/>
      <c r="C163" s="653"/>
    </row>
    <row r="164" spans="1:3" ht="16.5">
      <c r="A164" s="661"/>
      <c r="B164" s="244"/>
      <c r="C164" s="653"/>
    </row>
    <row r="165" spans="1:3" ht="16.5">
      <c r="A165" s="661"/>
      <c r="B165" s="244"/>
      <c r="C165" s="653"/>
    </row>
    <row r="166" spans="1:3" ht="16.5">
      <c r="A166" s="661"/>
      <c r="B166" s="244"/>
      <c r="C166" s="653"/>
    </row>
    <row r="167" spans="1:3" ht="16.5">
      <c r="A167" s="661"/>
      <c r="B167" s="244"/>
      <c r="C167" s="653"/>
    </row>
    <row r="168" spans="1:3" ht="16.5">
      <c r="A168" s="661"/>
      <c r="B168" s="244"/>
      <c r="C168" s="653"/>
    </row>
    <row r="169" spans="1:3" ht="16.5">
      <c r="A169" s="661"/>
      <c r="B169" s="244"/>
      <c r="C169" s="653"/>
    </row>
    <row r="170" spans="1:3" ht="18">
      <c r="A170" s="656"/>
      <c r="B170" s="235"/>
      <c r="C170" s="653"/>
    </row>
    <row r="171" spans="1:3" ht="18">
      <c r="A171" s="656"/>
      <c r="B171" s="235"/>
      <c r="C171" s="653"/>
    </row>
    <row r="172" spans="1:3" ht="18">
      <c r="A172" s="656"/>
      <c r="B172" s="235"/>
      <c r="C172" s="653"/>
    </row>
    <row r="173" spans="1:3" ht="16.5">
      <c r="A173" s="661"/>
      <c r="B173" s="244"/>
      <c r="C173" s="653"/>
    </row>
    <row r="174" spans="1:3" ht="12.75">
      <c r="A174" s="15"/>
      <c r="B174" s="368"/>
      <c r="C174" s="653"/>
    </row>
    <row r="175" spans="1:3" ht="12.75">
      <c r="A175" s="15"/>
      <c r="B175" s="368"/>
      <c r="C175" s="15"/>
    </row>
    <row r="176" ht="12.75">
      <c r="B176" s="341"/>
    </row>
    <row r="177" ht="12.75">
      <c r="B177" s="341"/>
    </row>
    <row r="178" ht="12.75">
      <c r="B178" s="34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9"/>
  <sheetViews>
    <sheetView view="pageBreakPreview" zoomScale="68" zoomScaleNormal="70" zoomScaleSheetLayoutView="68" workbookViewId="0" topLeftCell="A180">
      <selection activeCell="Q54" sqref="Q54"/>
    </sheetView>
  </sheetViews>
  <sheetFormatPr defaultColWidth="9.140625" defaultRowHeight="12.75"/>
  <cols>
    <col min="1" max="1" width="7.421875" style="341" customWidth="1"/>
    <col min="2" max="2" width="29.57421875" style="341" customWidth="1"/>
    <col min="3" max="3" width="13.28125" style="341" customWidth="1"/>
    <col min="4" max="4" width="9.00390625" style="341" customWidth="1"/>
    <col min="5" max="5" width="16.57421875" style="341" customWidth="1"/>
    <col min="6" max="6" width="10.8515625" style="341" customWidth="1"/>
    <col min="7" max="7" width="14.00390625" style="341" customWidth="1"/>
    <col min="8" max="8" width="13.421875" style="341" customWidth="1"/>
    <col min="9" max="9" width="11.8515625" style="341" customWidth="1"/>
    <col min="10" max="10" width="16.28125" style="341" customWidth="1"/>
    <col min="11" max="11" width="19.28125" style="341" customWidth="1"/>
    <col min="12" max="12" width="13.421875" style="341" customWidth="1"/>
    <col min="13" max="13" width="16.28125" style="341" customWidth="1"/>
    <col min="14" max="14" width="12.140625" style="341" customWidth="1"/>
    <col min="15" max="15" width="15.28125" style="341" customWidth="1"/>
    <col min="16" max="16" width="17.140625" style="341" customWidth="1"/>
    <col min="17" max="17" width="29.421875" style="341" customWidth="1"/>
    <col min="18" max="19" width="9.140625" style="341" hidden="1" customWidth="1"/>
    <col min="20" max="16384" width="9.140625" style="341" customWidth="1"/>
  </cols>
  <sheetData>
    <row r="1" spans="1:17" s="78" customFormat="1" ht="11.25" customHeight="1">
      <c r="A1" s="14" t="s">
        <v>214</v>
      </c>
      <c r="P1" s="635" t="str">
        <f>NDPL!$Q$1</f>
        <v>JANUARY-2023</v>
      </c>
      <c r="Q1" s="635"/>
    </row>
    <row r="2" s="78" customFormat="1" ht="11.25" customHeight="1">
      <c r="A2" s="14" t="s">
        <v>215</v>
      </c>
    </row>
    <row r="3" s="78" customFormat="1" ht="11.25" customHeight="1">
      <c r="A3" s="14" t="s">
        <v>141</v>
      </c>
    </row>
    <row r="4" spans="1:16" s="78" customFormat="1" ht="11.25" customHeight="1" thickBot="1">
      <c r="A4" s="636" t="s">
        <v>175</v>
      </c>
      <c r="G4" s="81"/>
      <c r="H4" s="81"/>
      <c r="I4" s="633" t="s">
        <v>354</v>
      </c>
      <c r="J4" s="81"/>
      <c r="K4" s="81"/>
      <c r="L4" s="81"/>
      <c r="M4" s="81"/>
      <c r="N4" s="633" t="s">
        <v>355</v>
      </c>
      <c r="O4" s="81"/>
      <c r="P4" s="81"/>
    </row>
    <row r="5" spans="1:17" ht="36.75" customHeight="1" thickBot="1" thickTop="1">
      <c r="A5" s="384" t="s">
        <v>8</v>
      </c>
      <c r="B5" s="385" t="s">
        <v>9</v>
      </c>
      <c r="C5" s="386" t="s">
        <v>1</v>
      </c>
      <c r="D5" s="386" t="s">
        <v>2</v>
      </c>
      <c r="E5" s="386" t="s">
        <v>3</v>
      </c>
      <c r="F5" s="386" t="s">
        <v>10</v>
      </c>
      <c r="G5" s="384" t="str">
        <f>NDPL!G5</f>
        <v>FINAL READING 31/01/2023</v>
      </c>
      <c r="H5" s="386" t="str">
        <f>NDPL!H5</f>
        <v>INTIAL READING 01/01/2023</v>
      </c>
      <c r="I5" s="386" t="s">
        <v>4</v>
      </c>
      <c r="J5" s="386" t="s">
        <v>5</v>
      </c>
      <c r="K5" s="386" t="s">
        <v>6</v>
      </c>
      <c r="L5" s="384" t="str">
        <f>NDPL!G5</f>
        <v>FINAL READING 31/01/2023</v>
      </c>
      <c r="M5" s="386" t="str">
        <f>NDPL!H5</f>
        <v>INTIAL READING 01/01/2023</v>
      </c>
      <c r="N5" s="386" t="s">
        <v>4</v>
      </c>
      <c r="O5" s="386" t="s">
        <v>5</v>
      </c>
      <c r="P5" s="386" t="s">
        <v>6</v>
      </c>
      <c r="Q5" s="402" t="s">
        <v>270</v>
      </c>
    </row>
    <row r="6" ht="2.25" customHeight="1" hidden="1" thickBot="1" thickTop="1"/>
    <row r="7" spans="1:17" ht="16.5" customHeight="1" thickTop="1">
      <c r="A7" s="211"/>
      <c r="B7" s="212" t="s">
        <v>142</v>
      </c>
      <c r="C7" s="213"/>
      <c r="D7" s="29"/>
      <c r="E7" s="29"/>
      <c r="F7" s="29"/>
      <c r="G7" s="22"/>
      <c r="H7" s="350"/>
      <c r="I7" s="350"/>
      <c r="J7" s="350"/>
      <c r="K7" s="350"/>
      <c r="L7" s="351"/>
      <c r="M7" s="350"/>
      <c r="N7" s="350"/>
      <c r="O7" s="350"/>
      <c r="P7" s="350"/>
      <c r="Q7" s="408"/>
    </row>
    <row r="8" spans="1:17" ht="16.5" customHeight="1">
      <c r="A8" s="200">
        <v>1</v>
      </c>
      <c r="B8" s="234" t="s">
        <v>143</v>
      </c>
      <c r="C8" s="235">
        <v>4865170</v>
      </c>
      <c r="D8" s="98" t="s">
        <v>12</v>
      </c>
      <c r="E8" s="81" t="s">
        <v>305</v>
      </c>
      <c r="F8" s="244">
        <v>1000</v>
      </c>
      <c r="G8" s="257">
        <v>997810</v>
      </c>
      <c r="H8" s="258">
        <v>997823</v>
      </c>
      <c r="I8" s="244">
        <f aca="true" t="shared" si="0" ref="I8:I19">G8-H8</f>
        <v>-13</v>
      </c>
      <c r="J8" s="244">
        <f aca="true" t="shared" si="1" ref="J8:J13">$F8*I8</f>
        <v>-13000</v>
      </c>
      <c r="K8" s="244">
        <f aca="true" t="shared" si="2" ref="K8:K13">J8/1000000</f>
        <v>-0.013</v>
      </c>
      <c r="L8" s="257">
        <v>994800</v>
      </c>
      <c r="M8" s="258">
        <v>995000</v>
      </c>
      <c r="N8" s="244">
        <f aca="true" t="shared" si="3" ref="N8:N17">L8-M8</f>
        <v>-200</v>
      </c>
      <c r="O8" s="244">
        <f aca="true" t="shared" si="4" ref="O8:O13">$F8*N8</f>
        <v>-200000</v>
      </c>
      <c r="P8" s="244">
        <f aca="true" t="shared" si="5" ref="P8:P13">O8/1000000</f>
        <v>-0.2</v>
      </c>
      <c r="Q8" s="353"/>
    </row>
    <row r="9" spans="1:17" ht="16.5" customHeight="1">
      <c r="A9" s="200">
        <v>2</v>
      </c>
      <c r="B9" s="234" t="s">
        <v>144</v>
      </c>
      <c r="C9" s="235">
        <v>4864887</v>
      </c>
      <c r="D9" s="98" t="s">
        <v>12</v>
      </c>
      <c r="E9" s="81" t="s">
        <v>305</v>
      </c>
      <c r="F9" s="244">
        <v>1000</v>
      </c>
      <c r="G9" s="257">
        <v>998520</v>
      </c>
      <c r="H9" s="258">
        <v>998546</v>
      </c>
      <c r="I9" s="244">
        <f t="shared" si="0"/>
        <v>-26</v>
      </c>
      <c r="J9" s="244">
        <f>$F9*I9</f>
        <v>-26000</v>
      </c>
      <c r="K9" s="244">
        <f>J9/1000000</f>
        <v>-0.026</v>
      </c>
      <c r="L9" s="257">
        <v>998626</v>
      </c>
      <c r="M9" s="258">
        <v>998667</v>
      </c>
      <c r="N9" s="244">
        <f t="shared" si="3"/>
        <v>-41</v>
      </c>
      <c r="O9" s="244">
        <f>$F9*N9</f>
        <v>-41000</v>
      </c>
      <c r="P9" s="689">
        <f>O9/1000000</f>
        <v>-0.041</v>
      </c>
      <c r="Q9" s="357"/>
    </row>
    <row r="10" spans="1:17" ht="16.5" customHeight="1">
      <c r="A10" s="200">
        <v>3</v>
      </c>
      <c r="B10" s="234" t="s">
        <v>145</v>
      </c>
      <c r="C10" s="235">
        <v>4864799</v>
      </c>
      <c r="D10" s="98" t="s">
        <v>12</v>
      </c>
      <c r="E10" s="81" t="s">
        <v>305</v>
      </c>
      <c r="F10" s="244">
        <v>1000</v>
      </c>
      <c r="G10" s="257">
        <v>999479</v>
      </c>
      <c r="H10" s="258">
        <v>999561</v>
      </c>
      <c r="I10" s="244">
        <f>G10-H10</f>
        <v>-82</v>
      </c>
      <c r="J10" s="244">
        <f>$F10*I10</f>
        <v>-82000</v>
      </c>
      <c r="K10" s="244">
        <f>J10/1000000</f>
        <v>-0.082</v>
      </c>
      <c r="L10" s="257">
        <v>991284</v>
      </c>
      <c r="M10" s="258">
        <v>992181</v>
      </c>
      <c r="N10" s="244">
        <f>L10-M10</f>
        <v>-897</v>
      </c>
      <c r="O10" s="244">
        <f>$F10*N10</f>
        <v>-897000</v>
      </c>
      <c r="P10" s="244">
        <f>O10/1000000</f>
        <v>-0.897</v>
      </c>
      <c r="Q10" s="354"/>
    </row>
    <row r="11" spans="1:17" ht="16.5" customHeight="1">
      <c r="A11" s="200">
        <v>4</v>
      </c>
      <c r="B11" s="234" t="s">
        <v>146</v>
      </c>
      <c r="C11" s="235">
        <v>4865127</v>
      </c>
      <c r="D11" s="98" t="s">
        <v>12</v>
      </c>
      <c r="E11" s="81" t="s">
        <v>305</v>
      </c>
      <c r="F11" s="244">
        <v>1333.33</v>
      </c>
      <c r="G11" s="257">
        <v>999791</v>
      </c>
      <c r="H11" s="258">
        <v>999796</v>
      </c>
      <c r="I11" s="244">
        <f t="shared" si="0"/>
        <v>-5</v>
      </c>
      <c r="J11" s="244">
        <f t="shared" si="1"/>
        <v>-6666.65</v>
      </c>
      <c r="K11" s="244">
        <f t="shared" si="2"/>
        <v>-0.00666665</v>
      </c>
      <c r="L11" s="257">
        <v>999230</v>
      </c>
      <c r="M11" s="258">
        <v>999275</v>
      </c>
      <c r="N11" s="244">
        <f t="shared" si="3"/>
        <v>-45</v>
      </c>
      <c r="O11" s="244">
        <f t="shared" si="4"/>
        <v>-59999.85</v>
      </c>
      <c r="P11" s="244">
        <f t="shared" si="5"/>
        <v>-0.05999985</v>
      </c>
      <c r="Q11" s="667"/>
    </row>
    <row r="12" spans="1:17" ht="16.5" customHeight="1">
      <c r="A12" s="200">
        <v>5</v>
      </c>
      <c r="B12" s="234" t="s">
        <v>147</v>
      </c>
      <c r="C12" s="235">
        <v>4865177</v>
      </c>
      <c r="D12" s="98" t="s">
        <v>12</v>
      </c>
      <c r="E12" s="81" t="s">
        <v>305</v>
      </c>
      <c r="F12" s="244">
        <v>1500</v>
      </c>
      <c r="G12" s="257">
        <v>997359</v>
      </c>
      <c r="H12" s="258">
        <v>997451</v>
      </c>
      <c r="I12" s="244">
        <f t="shared" si="0"/>
        <v>-92</v>
      </c>
      <c r="J12" s="244">
        <f t="shared" si="1"/>
        <v>-138000</v>
      </c>
      <c r="K12" s="244">
        <f t="shared" si="2"/>
        <v>-0.138</v>
      </c>
      <c r="L12" s="257">
        <v>999293</v>
      </c>
      <c r="M12" s="258">
        <v>999285</v>
      </c>
      <c r="N12" s="244">
        <f t="shared" si="3"/>
        <v>8</v>
      </c>
      <c r="O12" s="244">
        <f t="shared" si="4"/>
        <v>12000</v>
      </c>
      <c r="P12" s="244">
        <f t="shared" si="5"/>
        <v>0.012</v>
      </c>
      <c r="Q12" s="617"/>
    </row>
    <row r="13" spans="1:17" ht="16.5" customHeight="1">
      <c r="A13" s="200">
        <v>6</v>
      </c>
      <c r="B13" s="234" t="s">
        <v>148</v>
      </c>
      <c r="C13" s="235">
        <v>4865111</v>
      </c>
      <c r="D13" s="98" t="s">
        <v>12</v>
      </c>
      <c r="E13" s="81" t="s">
        <v>305</v>
      </c>
      <c r="F13" s="244">
        <v>100</v>
      </c>
      <c r="G13" s="257">
        <v>10359</v>
      </c>
      <c r="H13" s="258">
        <v>10378</v>
      </c>
      <c r="I13" s="244">
        <f t="shared" si="0"/>
        <v>-19</v>
      </c>
      <c r="J13" s="244">
        <f t="shared" si="1"/>
        <v>-1900</v>
      </c>
      <c r="K13" s="244">
        <f t="shared" si="2"/>
        <v>-0.0019</v>
      </c>
      <c r="L13" s="257">
        <v>19123</v>
      </c>
      <c r="M13" s="258">
        <v>19465</v>
      </c>
      <c r="N13" s="244">
        <f t="shared" si="3"/>
        <v>-342</v>
      </c>
      <c r="O13" s="244">
        <f t="shared" si="4"/>
        <v>-34200</v>
      </c>
      <c r="P13" s="244">
        <f t="shared" si="5"/>
        <v>-0.0342</v>
      </c>
      <c r="Q13" s="354"/>
    </row>
    <row r="14" spans="1:17" s="686" customFormat="1" ht="16.5" customHeight="1">
      <c r="A14" s="200">
        <v>7</v>
      </c>
      <c r="B14" s="234" t="s">
        <v>149</v>
      </c>
      <c r="C14" s="235">
        <v>4865160</v>
      </c>
      <c r="D14" s="98" t="s">
        <v>12</v>
      </c>
      <c r="E14" s="81" t="s">
        <v>305</v>
      </c>
      <c r="F14" s="244">
        <v>1000</v>
      </c>
      <c r="G14" s="257">
        <v>994623</v>
      </c>
      <c r="H14" s="258">
        <v>994754</v>
      </c>
      <c r="I14" s="244">
        <f>G14-H14</f>
        <v>-131</v>
      </c>
      <c r="J14" s="244">
        <f>$F14*I14</f>
        <v>-131000</v>
      </c>
      <c r="K14" s="244">
        <f>J14/1000000</f>
        <v>-0.131</v>
      </c>
      <c r="L14" s="257">
        <v>995925</v>
      </c>
      <c r="M14" s="258">
        <v>995946</v>
      </c>
      <c r="N14" s="244">
        <f>L14-M14</f>
        <v>-21</v>
      </c>
      <c r="O14" s="244">
        <f>$F14*N14</f>
        <v>-21000</v>
      </c>
      <c r="P14" s="244">
        <f>O14/1000000</f>
        <v>-0.021</v>
      </c>
      <c r="Q14" s="353"/>
    </row>
    <row r="15" spans="1:17" ht="16.5" customHeight="1">
      <c r="A15" s="200">
        <v>8</v>
      </c>
      <c r="B15" s="586" t="s">
        <v>150</v>
      </c>
      <c r="C15" s="235">
        <v>4865157</v>
      </c>
      <c r="D15" s="98" t="s">
        <v>12</v>
      </c>
      <c r="E15" s="81" t="s">
        <v>305</v>
      </c>
      <c r="F15" s="244">
        <v>75</v>
      </c>
      <c r="G15" s="257">
        <v>990662</v>
      </c>
      <c r="H15" s="258">
        <v>990874</v>
      </c>
      <c r="I15" s="244">
        <f t="shared" si="0"/>
        <v>-212</v>
      </c>
      <c r="J15" s="244">
        <f>$F15*I15</f>
        <v>-15900</v>
      </c>
      <c r="K15" s="244">
        <f>J15/1000000</f>
        <v>-0.0159</v>
      </c>
      <c r="L15" s="257">
        <v>986482</v>
      </c>
      <c r="M15" s="258">
        <v>987446</v>
      </c>
      <c r="N15" s="244">
        <f t="shared" si="3"/>
        <v>-964</v>
      </c>
      <c r="O15" s="244">
        <f>$F15*N15</f>
        <v>-72300</v>
      </c>
      <c r="P15" s="244">
        <f>O15/1000000</f>
        <v>-0.0723</v>
      </c>
      <c r="Q15" s="354"/>
    </row>
    <row r="16" spans="1:17" ht="16.5" customHeight="1">
      <c r="A16" s="200">
        <v>9</v>
      </c>
      <c r="B16" s="234" t="s">
        <v>151</v>
      </c>
      <c r="C16" s="235">
        <v>4865183</v>
      </c>
      <c r="D16" s="98" t="s">
        <v>12</v>
      </c>
      <c r="E16" s="81" t="s">
        <v>305</v>
      </c>
      <c r="F16" s="244">
        <v>800</v>
      </c>
      <c r="G16" s="257">
        <v>996639</v>
      </c>
      <c r="H16" s="258">
        <v>996732</v>
      </c>
      <c r="I16" s="244">
        <f t="shared" si="0"/>
        <v>-93</v>
      </c>
      <c r="J16" s="244">
        <f>$F16*I16</f>
        <v>-74400</v>
      </c>
      <c r="K16" s="244">
        <f>J16/1000000</f>
        <v>-0.0744</v>
      </c>
      <c r="L16" s="257">
        <v>998767</v>
      </c>
      <c r="M16" s="258">
        <v>998806</v>
      </c>
      <c r="N16" s="244">
        <f t="shared" si="3"/>
        <v>-39</v>
      </c>
      <c r="O16" s="244">
        <f>$F16*N16</f>
        <v>-31200</v>
      </c>
      <c r="P16" s="244">
        <f>O16/1000000</f>
        <v>-0.0312</v>
      </c>
      <c r="Q16" s="353"/>
    </row>
    <row r="17" spans="1:17" ht="16.5" customHeight="1">
      <c r="A17" s="200">
        <v>10</v>
      </c>
      <c r="B17" s="234" t="s">
        <v>432</v>
      </c>
      <c r="C17" s="235">
        <v>4865130</v>
      </c>
      <c r="D17" s="98" t="s">
        <v>12</v>
      </c>
      <c r="E17" s="81" t="s">
        <v>305</v>
      </c>
      <c r="F17" s="244">
        <v>1333.33</v>
      </c>
      <c r="G17" s="257">
        <v>988568</v>
      </c>
      <c r="H17" s="258">
        <v>988585</v>
      </c>
      <c r="I17" s="244">
        <f t="shared" si="0"/>
        <v>-17</v>
      </c>
      <c r="J17" s="244">
        <f>$F17*I17</f>
        <v>-22666.61</v>
      </c>
      <c r="K17" s="244">
        <f>J17/1000000</f>
        <v>-0.02266661</v>
      </c>
      <c r="L17" s="257">
        <v>265018</v>
      </c>
      <c r="M17" s="258">
        <v>265022</v>
      </c>
      <c r="N17" s="244">
        <f t="shared" si="3"/>
        <v>-4</v>
      </c>
      <c r="O17" s="244">
        <f>$F17*N17</f>
        <v>-5333.32</v>
      </c>
      <c r="P17" s="244">
        <f>O17/1000000</f>
        <v>-0.00533332</v>
      </c>
      <c r="Q17" s="357"/>
    </row>
    <row r="18" spans="1:17" ht="16.5" customHeight="1">
      <c r="A18" s="200"/>
      <c r="B18" s="236" t="s">
        <v>452</v>
      </c>
      <c r="C18" s="235"/>
      <c r="D18" s="98"/>
      <c r="E18" s="98"/>
      <c r="F18" s="244"/>
      <c r="G18" s="257"/>
      <c r="H18" s="258"/>
      <c r="I18" s="244"/>
      <c r="J18" s="244"/>
      <c r="K18" s="453"/>
      <c r="L18" s="257"/>
      <c r="M18" s="258"/>
      <c r="N18" s="244"/>
      <c r="O18" s="244"/>
      <c r="P18" s="453"/>
      <c r="Q18" s="354"/>
    </row>
    <row r="19" spans="1:17" ht="16.5" customHeight="1">
      <c r="A19" s="200">
        <v>11</v>
      </c>
      <c r="B19" s="234" t="s">
        <v>14</v>
      </c>
      <c r="C19" s="235">
        <v>4864786</v>
      </c>
      <c r="D19" s="98" t="s">
        <v>12</v>
      </c>
      <c r="E19" s="81" t="s">
        <v>305</v>
      </c>
      <c r="F19" s="244">
        <v>-6666.666</v>
      </c>
      <c r="G19" s="257">
        <v>948</v>
      </c>
      <c r="H19" s="258">
        <v>945</v>
      </c>
      <c r="I19" s="244">
        <f t="shared" si="0"/>
        <v>3</v>
      </c>
      <c r="J19" s="244">
        <f>$F19*I19</f>
        <v>-19999.998</v>
      </c>
      <c r="K19" s="244">
        <f>J19/1000000</f>
        <v>-0.019999997999999998</v>
      </c>
      <c r="L19" s="257">
        <v>999950</v>
      </c>
      <c r="M19" s="258">
        <v>999957</v>
      </c>
      <c r="N19" s="244">
        <f>L19-M19</f>
        <v>-7</v>
      </c>
      <c r="O19" s="244">
        <f>$F19*N19</f>
        <v>46666.662000000004</v>
      </c>
      <c r="P19" s="244">
        <f>O19/1000000</f>
        <v>0.046666662000000005</v>
      </c>
      <c r="Q19" s="354"/>
    </row>
    <row r="20" spans="1:17" ht="16.5" customHeight="1">
      <c r="A20" s="200">
        <v>12</v>
      </c>
      <c r="B20" s="216" t="s">
        <v>15</v>
      </c>
      <c r="C20" s="235">
        <v>4865025</v>
      </c>
      <c r="D20" s="71" t="s">
        <v>12</v>
      </c>
      <c r="E20" s="81" t="s">
        <v>305</v>
      </c>
      <c r="F20" s="244">
        <v>-1000</v>
      </c>
      <c r="G20" s="257">
        <v>33347</v>
      </c>
      <c r="H20" s="258">
        <v>32703</v>
      </c>
      <c r="I20" s="244">
        <f>G20-H20</f>
        <v>644</v>
      </c>
      <c r="J20" s="244">
        <f>$F20*I20</f>
        <v>-644000</v>
      </c>
      <c r="K20" s="244">
        <f>J20/1000000</f>
        <v>-0.644</v>
      </c>
      <c r="L20" s="257">
        <v>996638</v>
      </c>
      <c r="M20" s="258">
        <v>996626</v>
      </c>
      <c r="N20" s="244">
        <f>L20-M20</f>
        <v>12</v>
      </c>
      <c r="O20" s="244">
        <f>$F20*N20</f>
        <v>-12000</v>
      </c>
      <c r="P20" s="244">
        <f>O20/1000000</f>
        <v>-0.012</v>
      </c>
      <c r="Q20" s="354"/>
    </row>
    <row r="21" spans="1:17" ht="16.5" customHeight="1">
      <c r="A21" s="200">
        <v>13</v>
      </c>
      <c r="B21" s="234" t="s">
        <v>16</v>
      </c>
      <c r="C21" s="235">
        <v>5128433</v>
      </c>
      <c r="D21" s="98" t="s">
        <v>12</v>
      </c>
      <c r="E21" s="81" t="s">
        <v>305</v>
      </c>
      <c r="F21" s="244">
        <v>-2000</v>
      </c>
      <c r="G21" s="257">
        <v>5282</v>
      </c>
      <c r="H21" s="258">
        <v>5280</v>
      </c>
      <c r="I21" s="244">
        <f>G21-H21</f>
        <v>2</v>
      </c>
      <c r="J21" s="244">
        <f>$F21*I21</f>
        <v>-4000</v>
      </c>
      <c r="K21" s="244">
        <f>J21/1000000</f>
        <v>-0.004</v>
      </c>
      <c r="L21" s="257">
        <v>996222</v>
      </c>
      <c r="M21" s="258">
        <v>996136</v>
      </c>
      <c r="N21" s="244">
        <f>L21-M21</f>
        <v>86</v>
      </c>
      <c r="O21" s="244">
        <f>$F21*N21</f>
        <v>-172000</v>
      </c>
      <c r="P21" s="244">
        <f>O21/1000000</f>
        <v>-0.172</v>
      </c>
      <c r="Q21" s="354"/>
    </row>
    <row r="22" spans="1:17" ht="16.5" customHeight="1">
      <c r="A22" s="200">
        <v>14</v>
      </c>
      <c r="B22" s="234" t="s">
        <v>393</v>
      </c>
      <c r="C22" s="235">
        <v>5128464</v>
      </c>
      <c r="D22" s="98" t="s">
        <v>12</v>
      </c>
      <c r="E22" s="81" t="s">
        <v>305</v>
      </c>
      <c r="F22" s="244">
        <v>-1000</v>
      </c>
      <c r="G22" s="257">
        <v>1644</v>
      </c>
      <c r="H22" s="258">
        <v>1639</v>
      </c>
      <c r="I22" s="258">
        <f>G22-H22</f>
        <v>5</v>
      </c>
      <c r="J22" s="258">
        <f>$F22*I22</f>
        <v>-5000</v>
      </c>
      <c r="K22" s="258">
        <f>J22/1000000</f>
        <v>-0.005</v>
      </c>
      <c r="L22" s="257">
        <v>993543</v>
      </c>
      <c r="M22" s="258">
        <v>993720</v>
      </c>
      <c r="N22" s="258">
        <f>L22-M22</f>
        <v>-177</v>
      </c>
      <c r="O22" s="258">
        <f>$F22*N22</f>
        <v>177000</v>
      </c>
      <c r="P22" s="258">
        <f>O22/1000000</f>
        <v>0.177</v>
      </c>
      <c r="Q22" s="354"/>
    </row>
    <row r="23" spans="1:17" ht="16.5" customHeight="1">
      <c r="A23" s="539"/>
      <c r="B23" s="236" t="s">
        <v>153</v>
      </c>
      <c r="C23" s="235"/>
      <c r="D23" s="98"/>
      <c r="E23" s="98"/>
      <c r="F23" s="244"/>
      <c r="G23" s="257"/>
      <c r="H23" s="258"/>
      <c r="I23" s="244"/>
      <c r="J23" s="244"/>
      <c r="K23" s="244"/>
      <c r="L23" s="257"/>
      <c r="M23" s="258"/>
      <c r="N23" s="244"/>
      <c r="O23" s="244"/>
      <c r="P23" s="244"/>
      <c r="Q23" s="354"/>
    </row>
    <row r="24" spans="1:17" ht="16.5" customHeight="1">
      <c r="A24" s="200">
        <v>15</v>
      </c>
      <c r="B24" s="234" t="s">
        <v>14</v>
      </c>
      <c r="C24" s="235">
        <v>5295164</v>
      </c>
      <c r="D24" s="98" t="s">
        <v>12</v>
      </c>
      <c r="E24" s="81" t="s">
        <v>305</v>
      </c>
      <c r="F24" s="244">
        <v>-1000</v>
      </c>
      <c r="G24" s="257">
        <v>151336</v>
      </c>
      <c r="H24" s="258">
        <v>150941</v>
      </c>
      <c r="I24" s="244">
        <f>G24-H24</f>
        <v>395</v>
      </c>
      <c r="J24" s="244">
        <f>$F24*I24</f>
        <v>-395000</v>
      </c>
      <c r="K24" s="244">
        <f>J24/1000000</f>
        <v>-0.395</v>
      </c>
      <c r="L24" s="257">
        <v>23892</v>
      </c>
      <c r="M24" s="258">
        <v>23870</v>
      </c>
      <c r="N24" s="244">
        <f>L24-M24</f>
        <v>22</v>
      </c>
      <c r="O24" s="244">
        <f>$F24*N24</f>
        <v>-22000</v>
      </c>
      <c r="P24" s="244">
        <f>O24/1000000</f>
        <v>-0.022</v>
      </c>
      <c r="Q24" s="364"/>
    </row>
    <row r="25" spans="1:17" ht="16.5" customHeight="1">
      <c r="A25" s="200"/>
      <c r="B25" s="234"/>
      <c r="C25" s="235"/>
      <c r="D25" s="98"/>
      <c r="E25" s="81"/>
      <c r="F25" s="244">
        <v>-1000</v>
      </c>
      <c r="G25" s="257">
        <v>156263</v>
      </c>
      <c r="H25" s="258">
        <v>156024</v>
      </c>
      <c r="I25" s="244">
        <f>G25-H25</f>
        <v>239</v>
      </c>
      <c r="J25" s="244">
        <f>$F25*I25</f>
        <v>-239000</v>
      </c>
      <c r="K25" s="244">
        <f>J25/1000000</f>
        <v>-0.239</v>
      </c>
      <c r="L25" s="257"/>
      <c r="M25" s="258"/>
      <c r="N25" s="244"/>
      <c r="O25" s="244"/>
      <c r="P25" s="244"/>
      <c r="Q25" s="364"/>
    </row>
    <row r="26" spans="1:17" s="645" customFormat="1" ht="16.5" customHeight="1">
      <c r="A26" s="200">
        <v>16</v>
      </c>
      <c r="B26" s="234" t="s">
        <v>15</v>
      </c>
      <c r="C26" s="235">
        <v>5128438</v>
      </c>
      <c r="D26" s="98" t="s">
        <v>12</v>
      </c>
      <c r="E26" s="81" t="s">
        <v>305</v>
      </c>
      <c r="F26" s="244">
        <v>-1000</v>
      </c>
      <c r="G26" s="257">
        <v>10988</v>
      </c>
      <c r="H26" s="258">
        <v>9937</v>
      </c>
      <c r="I26" s="258">
        <f>G26-H26</f>
        <v>1051</v>
      </c>
      <c r="J26" s="258">
        <f>$F26*I26</f>
        <v>-1051000</v>
      </c>
      <c r="K26" s="258">
        <f>J26/1000000</f>
        <v>-1.051</v>
      </c>
      <c r="L26" s="257">
        <v>999410</v>
      </c>
      <c r="M26" s="258">
        <v>999411</v>
      </c>
      <c r="N26" s="258">
        <f>L26-M26</f>
        <v>-1</v>
      </c>
      <c r="O26" s="258">
        <f>$F26*N26</f>
        <v>1000</v>
      </c>
      <c r="P26" s="258">
        <f>O26/1000000</f>
        <v>0.001</v>
      </c>
      <c r="Q26" s="364"/>
    </row>
    <row r="27" spans="1:17" ht="16.5" customHeight="1">
      <c r="A27" s="200">
        <v>17</v>
      </c>
      <c r="B27" s="234" t="s">
        <v>16</v>
      </c>
      <c r="C27" s="235">
        <v>4864988</v>
      </c>
      <c r="D27" s="98" t="s">
        <v>12</v>
      </c>
      <c r="E27" s="81" t="s">
        <v>305</v>
      </c>
      <c r="F27" s="244">
        <v>-2000</v>
      </c>
      <c r="G27" s="257">
        <v>38408</v>
      </c>
      <c r="H27" s="258">
        <v>38372</v>
      </c>
      <c r="I27" s="244">
        <f>G27-H27</f>
        <v>36</v>
      </c>
      <c r="J27" s="244">
        <f>$F27*I27</f>
        <v>-72000</v>
      </c>
      <c r="K27" s="244">
        <f>J27/1000000</f>
        <v>-0.072</v>
      </c>
      <c r="L27" s="257">
        <v>1498</v>
      </c>
      <c r="M27" s="258">
        <v>1386</v>
      </c>
      <c r="N27" s="244">
        <f>L27-M27</f>
        <v>112</v>
      </c>
      <c r="O27" s="244">
        <f>$F27*N27</f>
        <v>-224000</v>
      </c>
      <c r="P27" s="244">
        <f>O27/1000000</f>
        <v>-0.224</v>
      </c>
      <c r="Q27" s="364"/>
    </row>
    <row r="28" spans="1:17" ht="17.25" customHeight="1">
      <c r="A28" s="200">
        <v>18</v>
      </c>
      <c r="B28" s="234" t="s">
        <v>152</v>
      </c>
      <c r="C28" s="235">
        <v>4864938</v>
      </c>
      <c r="D28" s="98" t="s">
        <v>12</v>
      </c>
      <c r="E28" s="81" t="s">
        <v>305</v>
      </c>
      <c r="F28" s="244">
        <v>-2000</v>
      </c>
      <c r="G28" s="257">
        <v>3440</v>
      </c>
      <c r="H28" s="258">
        <v>2999</v>
      </c>
      <c r="I28" s="258">
        <f>G28-H28</f>
        <v>441</v>
      </c>
      <c r="J28" s="258">
        <f>$F28*I28</f>
        <v>-882000</v>
      </c>
      <c r="K28" s="258">
        <f>J28/1000000</f>
        <v>-0.882</v>
      </c>
      <c r="L28" s="257">
        <v>999658</v>
      </c>
      <c r="M28" s="258">
        <v>999658</v>
      </c>
      <c r="N28" s="258">
        <f>L28-M28</f>
        <v>0</v>
      </c>
      <c r="O28" s="258">
        <f>$F28*N28</f>
        <v>0</v>
      </c>
      <c r="P28" s="258">
        <f>O28/1000000</f>
        <v>0</v>
      </c>
      <c r="Q28" s="364"/>
    </row>
    <row r="29" spans="1:17" ht="17.25" customHeight="1">
      <c r="A29" s="539"/>
      <c r="B29" s="236" t="s">
        <v>405</v>
      </c>
      <c r="C29" s="235"/>
      <c r="D29" s="98"/>
      <c r="E29" s="81"/>
      <c r="F29" s="244"/>
      <c r="G29" s="257"/>
      <c r="H29" s="258"/>
      <c r="I29" s="258"/>
      <c r="J29" s="258"/>
      <c r="K29" s="258"/>
      <c r="L29" s="257"/>
      <c r="M29" s="258"/>
      <c r="N29" s="258"/>
      <c r="O29" s="258"/>
      <c r="P29" s="258"/>
      <c r="Q29" s="364"/>
    </row>
    <row r="30" spans="1:17" ht="17.25" customHeight="1">
      <c r="A30" s="200">
        <v>19</v>
      </c>
      <c r="B30" s="234" t="s">
        <v>14</v>
      </c>
      <c r="C30" s="235">
        <v>5128451</v>
      </c>
      <c r="D30" s="98" t="s">
        <v>12</v>
      </c>
      <c r="E30" s="81" t="s">
        <v>305</v>
      </c>
      <c r="F30" s="244">
        <v>-800</v>
      </c>
      <c r="G30" s="257">
        <v>130012</v>
      </c>
      <c r="H30" s="258">
        <v>128534</v>
      </c>
      <c r="I30" s="244">
        <f>G30-H30</f>
        <v>1478</v>
      </c>
      <c r="J30" s="244">
        <f>$F30*I30</f>
        <v>-1182400</v>
      </c>
      <c r="K30" s="244">
        <f>J30/1000000</f>
        <v>-1.1824</v>
      </c>
      <c r="L30" s="257">
        <v>10581</v>
      </c>
      <c r="M30" s="258">
        <v>10534</v>
      </c>
      <c r="N30" s="244">
        <f>L30-M30</f>
        <v>47</v>
      </c>
      <c r="O30" s="244">
        <f>$F30*N30</f>
        <v>-37600</v>
      </c>
      <c r="P30" s="244">
        <f>O30/1000000</f>
        <v>-0.0376</v>
      </c>
      <c r="Q30" s="364"/>
    </row>
    <row r="31" spans="1:17" ht="17.25" customHeight="1">
      <c r="A31" s="200">
        <v>20</v>
      </c>
      <c r="B31" s="234" t="s">
        <v>15</v>
      </c>
      <c r="C31" s="235">
        <v>5128459</v>
      </c>
      <c r="D31" s="98" t="s">
        <v>12</v>
      </c>
      <c r="E31" s="81" t="s">
        <v>305</v>
      </c>
      <c r="F31" s="244">
        <v>-800</v>
      </c>
      <c r="G31" s="257">
        <v>123635</v>
      </c>
      <c r="H31" s="258">
        <v>122943</v>
      </c>
      <c r="I31" s="244">
        <f>G31-H31</f>
        <v>692</v>
      </c>
      <c r="J31" s="244">
        <f>$F31*I31</f>
        <v>-553600</v>
      </c>
      <c r="K31" s="244">
        <f>J31/1000000</f>
        <v>-0.5536</v>
      </c>
      <c r="L31" s="257">
        <v>5689</v>
      </c>
      <c r="M31" s="258">
        <v>5641</v>
      </c>
      <c r="N31" s="244">
        <f>L31-M31</f>
        <v>48</v>
      </c>
      <c r="O31" s="244">
        <f>$F31*N31</f>
        <v>-38400</v>
      </c>
      <c r="P31" s="244">
        <f>O31/1000000</f>
        <v>-0.0384</v>
      </c>
      <c r="Q31" s="364"/>
    </row>
    <row r="32" spans="1:17" ht="17.25" customHeight="1">
      <c r="A32" s="200"/>
      <c r="B32" s="214" t="s">
        <v>154</v>
      </c>
      <c r="C32" s="235"/>
      <c r="D32" s="71"/>
      <c r="E32" s="71"/>
      <c r="F32" s="244"/>
      <c r="G32" s="257"/>
      <c r="H32" s="258"/>
      <c r="I32" s="244"/>
      <c r="J32" s="244"/>
      <c r="K32" s="244"/>
      <c r="L32" s="257"/>
      <c r="M32" s="258"/>
      <c r="N32" s="244"/>
      <c r="O32" s="244"/>
      <c r="P32" s="244"/>
      <c r="Q32" s="354"/>
    </row>
    <row r="33" spans="1:17" ht="18.75" customHeight="1">
      <c r="A33" s="200">
        <v>21</v>
      </c>
      <c r="B33" s="234" t="s">
        <v>14</v>
      </c>
      <c r="C33" s="235">
        <v>5295151</v>
      </c>
      <c r="D33" s="98" t="s">
        <v>12</v>
      </c>
      <c r="E33" s="81" t="s">
        <v>305</v>
      </c>
      <c r="F33" s="244">
        <v>-1000</v>
      </c>
      <c r="G33" s="257">
        <v>944142</v>
      </c>
      <c r="H33" s="258">
        <v>944084</v>
      </c>
      <c r="I33" s="244">
        <f aca="true" t="shared" si="6" ref="I33:I41">G33-H33</f>
        <v>58</v>
      </c>
      <c r="J33" s="244">
        <f aca="true" t="shared" si="7" ref="J33:J41">$F33*I33</f>
        <v>-58000</v>
      </c>
      <c r="K33" s="244">
        <f aca="true" t="shared" si="8" ref="K33:K41">J33/1000000</f>
        <v>-0.058</v>
      </c>
      <c r="L33" s="257">
        <v>959067</v>
      </c>
      <c r="M33" s="258">
        <v>959109</v>
      </c>
      <c r="N33" s="244">
        <f aca="true" t="shared" si="9" ref="N33:N40">L33-M33</f>
        <v>-42</v>
      </c>
      <c r="O33" s="244">
        <f aca="true" t="shared" si="10" ref="O33:O40">$F33*N33</f>
        <v>42000</v>
      </c>
      <c r="P33" s="244">
        <f aca="true" t="shared" si="11" ref="P33:P40">O33/1000000</f>
        <v>0.042</v>
      </c>
      <c r="Q33" s="359"/>
    </row>
    <row r="34" spans="1:17" ht="17.25" customHeight="1">
      <c r="A34" s="200">
        <v>22</v>
      </c>
      <c r="B34" s="234" t="s">
        <v>15</v>
      </c>
      <c r="C34" s="235">
        <v>4865036</v>
      </c>
      <c r="D34" s="98" t="s">
        <v>12</v>
      </c>
      <c r="E34" s="81" t="s">
        <v>305</v>
      </c>
      <c r="F34" s="244">
        <v>-2000</v>
      </c>
      <c r="G34" s="257">
        <v>952425</v>
      </c>
      <c r="H34" s="258">
        <v>952313</v>
      </c>
      <c r="I34" s="244">
        <f>G34-H34</f>
        <v>112</v>
      </c>
      <c r="J34" s="244">
        <f>$F34*I34</f>
        <v>-224000</v>
      </c>
      <c r="K34" s="244">
        <f>J34/1000000</f>
        <v>-0.224</v>
      </c>
      <c r="L34" s="257">
        <v>990930</v>
      </c>
      <c r="M34" s="258">
        <v>990960</v>
      </c>
      <c r="N34" s="244">
        <f>L34-M34</f>
        <v>-30</v>
      </c>
      <c r="O34" s="244">
        <f>$F34*N34</f>
        <v>60000</v>
      </c>
      <c r="P34" s="244">
        <f>O34/1000000</f>
        <v>0.06</v>
      </c>
      <c r="Q34" s="364"/>
    </row>
    <row r="35" spans="1:17" ht="15.75" customHeight="1">
      <c r="A35" s="200">
        <v>23</v>
      </c>
      <c r="B35" s="234" t="s">
        <v>16</v>
      </c>
      <c r="C35" s="235">
        <v>5295147</v>
      </c>
      <c r="D35" s="98" t="s">
        <v>12</v>
      </c>
      <c r="E35" s="81" t="s">
        <v>305</v>
      </c>
      <c r="F35" s="244">
        <v>-2000</v>
      </c>
      <c r="G35" s="257">
        <v>908622</v>
      </c>
      <c r="H35" s="258">
        <v>908601</v>
      </c>
      <c r="I35" s="244">
        <f t="shared" si="6"/>
        <v>21</v>
      </c>
      <c r="J35" s="244">
        <f t="shared" si="7"/>
        <v>-42000</v>
      </c>
      <c r="K35" s="244">
        <f t="shared" si="8"/>
        <v>-0.042</v>
      </c>
      <c r="L35" s="257">
        <v>971059</v>
      </c>
      <c r="M35" s="258">
        <v>971106</v>
      </c>
      <c r="N35" s="244">
        <f t="shared" si="9"/>
        <v>-47</v>
      </c>
      <c r="O35" s="244">
        <f t="shared" si="10"/>
        <v>94000</v>
      </c>
      <c r="P35" s="244">
        <f t="shared" si="11"/>
        <v>0.094</v>
      </c>
      <c r="Q35" s="364"/>
    </row>
    <row r="36" spans="1:17" ht="15.75" customHeight="1">
      <c r="A36" s="200">
        <v>24</v>
      </c>
      <c r="B36" s="216" t="s">
        <v>152</v>
      </c>
      <c r="C36" s="235">
        <v>4865001</v>
      </c>
      <c r="D36" s="71" t="s">
        <v>12</v>
      </c>
      <c r="E36" s="81" t="s">
        <v>305</v>
      </c>
      <c r="F36" s="244">
        <v>-1000</v>
      </c>
      <c r="G36" s="257">
        <v>11294</v>
      </c>
      <c r="H36" s="258">
        <v>11128</v>
      </c>
      <c r="I36" s="244">
        <f t="shared" si="6"/>
        <v>166</v>
      </c>
      <c r="J36" s="244">
        <f t="shared" si="7"/>
        <v>-166000</v>
      </c>
      <c r="K36" s="244">
        <f t="shared" si="8"/>
        <v>-0.166</v>
      </c>
      <c r="L36" s="257">
        <v>995814</v>
      </c>
      <c r="M36" s="258">
        <v>995843</v>
      </c>
      <c r="N36" s="244">
        <f t="shared" si="9"/>
        <v>-29</v>
      </c>
      <c r="O36" s="244">
        <f t="shared" si="10"/>
        <v>29000</v>
      </c>
      <c r="P36" s="244">
        <f t="shared" si="11"/>
        <v>0.029</v>
      </c>
      <c r="Q36" s="589"/>
    </row>
    <row r="37" spans="1:17" ht="15.75" customHeight="1">
      <c r="A37" s="539"/>
      <c r="B37" s="214" t="s">
        <v>422</v>
      </c>
      <c r="C37" s="235"/>
      <c r="D37" s="71"/>
      <c r="E37" s="81"/>
      <c r="F37" s="244"/>
      <c r="G37" s="257"/>
      <c r="H37" s="258"/>
      <c r="I37" s="244"/>
      <c r="J37" s="244"/>
      <c r="K37" s="244"/>
      <c r="L37" s="257"/>
      <c r="M37" s="258"/>
      <c r="N37" s="244"/>
      <c r="O37" s="244"/>
      <c r="P37" s="244"/>
      <c r="Q37" s="589"/>
    </row>
    <row r="38" spans="1:17" ht="15.75" customHeight="1">
      <c r="A38" s="200">
        <v>25</v>
      </c>
      <c r="B38" s="216" t="s">
        <v>423</v>
      </c>
      <c r="C38" s="235">
        <v>5295131</v>
      </c>
      <c r="D38" s="71" t="s">
        <v>12</v>
      </c>
      <c r="E38" s="81" t="s">
        <v>305</v>
      </c>
      <c r="F38" s="244">
        <v>-1000</v>
      </c>
      <c r="G38" s="257">
        <v>997569</v>
      </c>
      <c r="H38" s="258">
        <v>997503</v>
      </c>
      <c r="I38" s="244">
        <f t="shared" si="6"/>
        <v>66</v>
      </c>
      <c r="J38" s="244">
        <f t="shared" si="7"/>
        <v>-66000</v>
      </c>
      <c r="K38" s="244">
        <f t="shared" si="8"/>
        <v>-0.066</v>
      </c>
      <c r="L38" s="257">
        <v>997231</v>
      </c>
      <c r="M38" s="258">
        <v>997231</v>
      </c>
      <c r="N38" s="244">
        <f t="shared" si="9"/>
        <v>0</v>
      </c>
      <c r="O38" s="244">
        <f t="shared" si="10"/>
        <v>0</v>
      </c>
      <c r="P38" s="244">
        <f t="shared" si="11"/>
        <v>0</v>
      </c>
      <c r="Q38" s="589"/>
    </row>
    <row r="39" spans="1:17" ht="15.75" customHeight="1">
      <c r="A39" s="200">
        <v>26</v>
      </c>
      <c r="B39" s="216" t="s">
        <v>424</v>
      </c>
      <c r="C39" s="235">
        <v>5295139</v>
      </c>
      <c r="D39" s="71" t="s">
        <v>12</v>
      </c>
      <c r="E39" s="81" t="s">
        <v>305</v>
      </c>
      <c r="F39" s="244">
        <v>-1000</v>
      </c>
      <c r="G39" s="257">
        <v>981458</v>
      </c>
      <c r="H39" s="258">
        <v>981377</v>
      </c>
      <c r="I39" s="244">
        <f t="shared" si="6"/>
        <v>81</v>
      </c>
      <c r="J39" s="244">
        <f t="shared" si="7"/>
        <v>-81000</v>
      </c>
      <c r="K39" s="244">
        <f t="shared" si="8"/>
        <v>-0.081</v>
      </c>
      <c r="L39" s="257">
        <v>999858</v>
      </c>
      <c r="M39" s="258">
        <v>999858</v>
      </c>
      <c r="N39" s="244">
        <f t="shared" si="9"/>
        <v>0</v>
      </c>
      <c r="O39" s="244">
        <f t="shared" si="10"/>
        <v>0</v>
      </c>
      <c r="P39" s="244">
        <f t="shared" si="11"/>
        <v>0</v>
      </c>
      <c r="Q39" s="589"/>
    </row>
    <row r="40" spans="1:17" ht="15.75" customHeight="1">
      <c r="A40" s="200">
        <v>27</v>
      </c>
      <c r="B40" s="216" t="s">
        <v>425</v>
      </c>
      <c r="C40" s="235">
        <v>5295173</v>
      </c>
      <c r="D40" s="71" t="s">
        <v>12</v>
      </c>
      <c r="E40" s="81" t="s">
        <v>305</v>
      </c>
      <c r="F40" s="244">
        <v>-1000</v>
      </c>
      <c r="G40" s="257">
        <v>292063</v>
      </c>
      <c r="H40" s="258">
        <v>291861</v>
      </c>
      <c r="I40" s="244">
        <f t="shared" si="6"/>
        <v>202</v>
      </c>
      <c r="J40" s="244">
        <f t="shared" si="7"/>
        <v>-202000</v>
      </c>
      <c r="K40" s="244">
        <f t="shared" si="8"/>
        <v>-0.202</v>
      </c>
      <c r="L40" s="257">
        <v>124967</v>
      </c>
      <c r="M40" s="258">
        <v>124865</v>
      </c>
      <c r="N40" s="244">
        <f t="shared" si="9"/>
        <v>102</v>
      </c>
      <c r="O40" s="244">
        <f t="shared" si="10"/>
        <v>-102000</v>
      </c>
      <c r="P40" s="244">
        <f t="shared" si="11"/>
        <v>-0.102</v>
      </c>
      <c r="Q40" s="589"/>
    </row>
    <row r="41" spans="1:17" ht="15.75" customHeight="1">
      <c r="A41" s="200"/>
      <c r="B41" s="216"/>
      <c r="C41" s="235"/>
      <c r="D41" s="71"/>
      <c r="E41" s="81"/>
      <c r="F41" s="244">
        <v>-1000</v>
      </c>
      <c r="G41" s="257">
        <v>292926</v>
      </c>
      <c r="H41" s="258">
        <v>292783</v>
      </c>
      <c r="I41" s="244">
        <f t="shared" si="6"/>
        <v>143</v>
      </c>
      <c r="J41" s="244">
        <f t="shared" si="7"/>
        <v>-143000</v>
      </c>
      <c r="K41" s="244">
        <f t="shared" si="8"/>
        <v>-0.143</v>
      </c>
      <c r="L41" s="257"/>
      <c r="M41" s="258"/>
      <c r="N41" s="244"/>
      <c r="O41" s="244"/>
      <c r="P41" s="244"/>
      <c r="Q41" s="589"/>
    </row>
    <row r="42" spans="1:17" ht="15.75" customHeight="1">
      <c r="A42" s="200">
        <v>28</v>
      </c>
      <c r="B42" s="216" t="s">
        <v>426</v>
      </c>
      <c r="C42" s="235">
        <v>5100228</v>
      </c>
      <c r="D42" s="71" t="s">
        <v>12</v>
      </c>
      <c r="E42" s="81" t="s">
        <v>305</v>
      </c>
      <c r="F42" s="244">
        <v>-2000</v>
      </c>
      <c r="G42" s="257">
        <v>7780</v>
      </c>
      <c r="H42" s="258">
        <v>7734</v>
      </c>
      <c r="I42" s="244">
        <f>G42-H42</f>
        <v>46</v>
      </c>
      <c r="J42" s="244">
        <f>$F42*I42</f>
        <v>-92000</v>
      </c>
      <c r="K42" s="244">
        <f>J42/1000000</f>
        <v>-0.092</v>
      </c>
      <c r="L42" s="257">
        <v>532</v>
      </c>
      <c r="M42" s="258">
        <v>529</v>
      </c>
      <c r="N42" s="244">
        <f>L42-M42</f>
        <v>3</v>
      </c>
      <c r="O42" s="244">
        <f>$F42*N42</f>
        <v>-6000</v>
      </c>
      <c r="P42" s="244">
        <f>O42/1000000</f>
        <v>-0.006</v>
      </c>
      <c r="Q42" s="589"/>
    </row>
    <row r="43" spans="1:17" ht="17.25" customHeight="1">
      <c r="A43" s="200"/>
      <c r="B43" s="236" t="s">
        <v>155</v>
      </c>
      <c r="C43" s="235"/>
      <c r="D43" s="98"/>
      <c r="E43" s="98"/>
      <c r="F43" s="244"/>
      <c r="G43" s="257"/>
      <c r="H43" s="258"/>
      <c r="I43" s="244"/>
      <c r="J43" s="244"/>
      <c r="K43" s="244"/>
      <c r="L43" s="257"/>
      <c r="M43" s="258"/>
      <c r="N43" s="244"/>
      <c r="O43" s="244"/>
      <c r="P43" s="244"/>
      <c r="Q43" s="354"/>
    </row>
    <row r="44" spans="1:17" ht="19.5" customHeight="1">
      <c r="A44" s="539"/>
      <c r="B44" s="236" t="s">
        <v>37</v>
      </c>
      <c r="C44" s="235"/>
      <c r="D44" s="98"/>
      <c r="E44" s="98"/>
      <c r="F44" s="244"/>
      <c r="G44" s="257"/>
      <c r="H44" s="258"/>
      <c r="I44" s="244"/>
      <c r="J44" s="244"/>
      <c r="K44" s="244"/>
      <c r="L44" s="257"/>
      <c r="M44" s="258"/>
      <c r="N44" s="244"/>
      <c r="O44" s="244"/>
      <c r="P44" s="244"/>
      <c r="Q44" s="354"/>
    </row>
    <row r="45" spans="1:17" ht="22.5" customHeight="1">
      <c r="A45" s="200">
        <v>29</v>
      </c>
      <c r="B45" s="234" t="s">
        <v>156</v>
      </c>
      <c r="C45" s="235">
        <v>4864787</v>
      </c>
      <c r="D45" s="98" t="s">
        <v>12</v>
      </c>
      <c r="E45" s="81" t="s">
        <v>305</v>
      </c>
      <c r="F45" s="244">
        <v>800</v>
      </c>
      <c r="G45" s="257">
        <v>580</v>
      </c>
      <c r="H45" s="258">
        <v>530</v>
      </c>
      <c r="I45" s="244">
        <f>G45-H45</f>
        <v>50</v>
      </c>
      <c r="J45" s="244">
        <f>$F45*I45</f>
        <v>40000</v>
      </c>
      <c r="K45" s="244">
        <f>J45/1000000</f>
        <v>0.04</v>
      </c>
      <c r="L45" s="257">
        <v>639</v>
      </c>
      <c r="M45" s="258">
        <v>639</v>
      </c>
      <c r="N45" s="244">
        <f>L45-M45</f>
        <v>0</v>
      </c>
      <c r="O45" s="244">
        <f>$F45*N45</f>
        <v>0</v>
      </c>
      <c r="P45" s="244">
        <f>O45/1000000</f>
        <v>0</v>
      </c>
      <c r="Q45" s="354"/>
    </row>
    <row r="46" spans="1:17" ht="15.75" customHeight="1">
      <c r="A46" s="200"/>
      <c r="B46" s="214" t="s">
        <v>157</v>
      </c>
      <c r="C46" s="235"/>
      <c r="D46" s="71"/>
      <c r="E46" s="71"/>
      <c r="F46" s="244"/>
      <c r="G46" s="257"/>
      <c r="H46" s="258"/>
      <c r="I46" s="244"/>
      <c r="J46" s="244"/>
      <c r="K46" s="244"/>
      <c r="L46" s="257"/>
      <c r="M46" s="258"/>
      <c r="N46" s="244"/>
      <c r="O46" s="244"/>
      <c r="P46" s="244"/>
      <c r="Q46" s="354"/>
    </row>
    <row r="47" spans="1:17" ht="15.75" customHeight="1">
      <c r="A47" s="200">
        <v>30</v>
      </c>
      <c r="B47" s="216" t="s">
        <v>14</v>
      </c>
      <c r="C47" s="235">
        <v>5269210</v>
      </c>
      <c r="D47" s="71" t="s">
        <v>12</v>
      </c>
      <c r="E47" s="81" t="s">
        <v>305</v>
      </c>
      <c r="F47" s="244">
        <v>-1000</v>
      </c>
      <c r="G47" s="257">
        <v>933725</v>
      </c>
      <c r="H47" s="258">
        <v>933452</v>
      </c>
      <c r="I47" s="244">
        <f>G47-H47</f>
        <v>273</v>
      </c>
      <c r="J47" s="244">
        <f>$F47*I47</f>
        <v>-273000</v>
      </c>
      <c r="K47" s="244">
        <f>J47/1000000</f>
        <v>-0.273</v>
      </c>
      <c r="L47" s="257">
        <v>965240</v>
      </c>
      <c r="M47" s="258">
        <v>965240</v>
      </c>
      <c r="N47" s="244">
        <f>L47-M47</f>
        <v>0</v>
      </c>
      <c r="O47" s="244">
        <f>$F47*N47</f>
        <v>0</v>
      </c>
      <c r="P47" s="244">
        <f>O47/1000000</f>
        <v>0</v>
      </c>
      <c r="Q47" s="354"/>
    </row>
    <row r="48" spans="1:17" ht="15.75" customHeight="1">
      <c r="A48" s="200">
        <v>31</v>
      </c>
      <c r="B48" s="234" t="s">
        <v>15</v>
      </c>
      <c r="C48" s="235">
        <v>5269749</v>
      </c>
      <c r="D48" s="98" t="s">
        <v>12</v>
      </c>
      <c r="E48" s="81" t="s">
        <v>305</v>
      </c>
      <c r="F48" s="244">
        <v>-1000</v>
      </c>
      <c r="G48" s="257">
        <v>996788</v>
      </c>
      <c r="H48" s="258">
        <v>996652</v>
      </c>
      <c r="I48" s="244">
        <f>G48-H48</f>
        <v>136</v>
      </c>
      <c r="J48" s="244">
        <f>$F48*I48</f>
        <v>-136000</v>
      </c>
      <c r="K48" s="244">
        <f>J48/1000000</f>
        <v>-0.136</v>
      </c>
      <c r="L48" s="257">
        <v>999513</v>
      </c>
      <c r="M48" s="258">
        <v>999513</v>
      </c>
      <c r="N48" s="244">
        <f>L48-M48</f>
        <v>0</v>
      </c>
      <c r="O48" s="244">
        <f>$F48*N48</f>
        <v>0</v>
      </c>
      <c r="P48" s="244">
        <f>O48/1000000</f>
        <v>0</v>
      </c>
      <c r="Q48" s="551"/>
    </row>
    <row r="49" spans="1:17" ht="15.75" customHeight="1">
      <c r="A49" s="200">
        <v>32</v>
      </c>
      <c r="B49" s="234" t="s">
        <v>16</v>
      </c>
      <c r="C49" s="235">
        <v>4864945</v>
      </c>
      <c r="D49" s="98" t="s">
        <v>12</v>
      </c>
      <c r="E49" s="81" t="s">
        <v>305</v>
      </c>
      <c r="F49" s="244">
        <v>-1000</v>
      </c>
      <c r="G49" s="257">
        <v>683</v>
      </c>
      <c r="H49" s="258">
        <v>592</v>
      </c>
      <c r="I49" s="244">
        <f>G49-H49</f>
        <v>91</v>
      </c>
      <c r="J49" s="244">
        <f>$F49*I49</f>
        <v>-91000</v>
      </c>
      <c r="K49" s="244">
        <f>J49/1000000</f>
        <v>-0.091</v>
      </c>
      <c r="L49" s="257">
        <v>999999</v>
      </c>
      <c r="M49" s="258">
        <v>1000000</v>
      </c>
      <c r="N49" s="244">
        <f>L49-M49</f>
        <v>-1</v>
      </c>
      <c r="O49" s="244">
        <f>$F49*N49</f>
        <v>1000</v>
      </c>
      <c r="P49" s="244">
        <f>O49/1000000</f>
        <v>0.001</v>
      </c>
      <c r="Q49" s="551"/>
    </row>
    <row r="50" spans="1:17" ht="22.5" customHeight="1">
      <c r="A50" s="539"/>
      <c r="B50" s="214" t="s">
        <v>431</v>
      </c>
      <c r="C50" s="235"/>
      <c r="D50" s="98"/>
      <c r="E50" s="81"/>
      <c r="F50" s="244"/>
      <c r="G50" s="257"/>
      <c r="H50" s="258"/>
      <c r="I50" s="244"/>
      <c r="J50" s="244"/>
      <c r="K50" s="244"/>
      <c r="L50" s="257"/>
      <c r="M50" s="258"/>
      <c r="N50" s="244"/>
      <c r="O50" s="244"/>
      <c r="P50" s="244"/>
      <c r="Q50" s="551"/>
    </row>
    <row r="51" spans="1:17" ht="22.5" customHeight="1">
      <c r="A51" s="200">
        <v>33</v>
      </c>
      <c r="B51" s="216" t="s">
        <v>425</v>
      </c>
      <c r="C51" s="235">
        <v>5128460</v>
      </c>
      <c r="D51" s="71" t="s">
        <v>12</v>
      </c>
      <c r="E51" s="81" t="s">
        <v>305</v>
      </c>
      <c r="F51" s="244">
        <v>-800</v>
      </c>
      <c r="G51" s="257">
        <v>41104</v>
      </c>
      <c r="H51" s="258">
        <v>41037</v>
      </c>
      <c r="I51" s="244">
        <f>G51-H51</f>
        <v>67</v>
      </c>
      <c r="J51" s="244">
        <f>$F51*I51</f>
        <v>-53600</v>
      </c>
      <c r="K51" s="244">
        <f>J51/1000000</f>
        <v>-0.0536</v>
      </c>
      <c r="L51" s="257">
        <v>2471</v>
      </c>
      <c r="M51" s="258">
        <v>1923</v>
      </c>
      <c r="N51" s="244">
        <f>L51-M51</f>
        <v>548</v>
      </c>
      <c r="O51" s="244">
        <f>$F51*N51</f>
        <v>-438400</v>
      </c>
      <c r="P51" s="244">
        <f>O51/1000000</f>
        <v>-0.4384</v>
      </c>
      <c r="Q51" s="551"/>
    </row>
    <row r="52" spans="1:17" ht="26.25" customHeight="1">
      <c r="A52" s="200">
        <v>34</v>
      </c>
      <c r="B52" s="216" t="s">
        <v>426</v>
      </c>
      <c r="C52" s="235">
        <v>5295149</v>
      </c>
      <c r="D52" s="71" t="s">
        <v>12</v>
      </c>
      <c r="E52" s="81" t="s">
        <v>305</v>
      </c>
      <c r="F52" s="244">
        <v>-1600</v>
      </c>
      <c r="G52" s="257">
        <v>62857</v>
      </c>
      <c r="H52" s="258">
        <v>62833</v>
      </c>
      <c r="I52" s="244">
        <f>G52-H52</f>
        <v>24</v>
      </c>
      <c r="J52" s="244">
        <f>$F52*I52</f>
        <v>-38400</v>
      </c>
      <c r="K52" s="244">
        <f>J52/1000000</f>
        <v>-0.0384</v>
      </c>
      <c r="L52" s="257">
        <v>996280</v>
      </c>
      <c r="M52" s="258">
        <v>996174</v>
      </c>
      <c r="N52" s="244">
        <f>L52-M52</f>
        <v>106</v>
      </c>
      <c r="O52" s="244">
        <f>$F52*N52</f>
        <v>-169600</v>
      </c>
      <c r="P52" s="244">
        <f>O52/1000000</f>
        <v>-0.1696</v>
      </c>
      <c r="Q52" s="667" t="s">
        <v>500</v>
      </c>
    </row>
    <row r="53" spans="1:17" ht="21" customHeight="1">
      <c r="A53" s="200"/>
      <c r="B53" s="216"/>
      <c r="C53" s="235"/>
      <c r="D53" s="71"/>
      <c r="E53" s="81"/>
      <c r="F53" s="244">
        <v>-1600</v>
      </c>
      <c r="G53" s="257"/>
      <c r="H53" s="258"/>
      <c r="I53" s="244"/>
      <c r="J53" s="244"/>
      <c r="K53" s="244"/>
      <c r="L53" s="257">
        <v>20427</v>
      </c>
      <c r="M53" s="258">
        <v>20310</v>
      </c>
      <c r="N53" s="244">
        <f>L53-M53</f>
        <v>117</v>
      </c>
      <c r="O53" s="244">
        <f>$F53*N53</f>
        <v>-187200</v>
      </c>
      <c r="P53" s="244">
        <f>O53/1000000</f>
        <v>-0.1872</v>
      </c>
      <c r="Q53" s="667" t="s">
        <v>503</v>
      </c>
    </row>
    <row r="54" spans="1:17" ht="24.75" customHeight="1">
      <c r="A54" s="200"/>
      <c r="B54" s="216"/>
      <c r="C54" s="235"/>
      <c r="D54" s="71"/>
      <c r="E54" s="81"/>
      <c r="F54" s="244">
        <v>-1600</v>
      </c>
      <c r="G54" s="257"/>
      <c r="H54" s="258"/>
      <c r="I54" s="244"/>
      <c r="J54" s="244"/>
      <c r="K54" s="244"/>
      <c r="L54" s="257">
        <v>50795</v>
      </c>
      <c r="M54" s="258">
        <v>50765</v>
      </c>
      <c r="N54" s="244">
        <f>L54-M54</f>
        <v>30</v>
      </c>
      <c r="O54" s="244">
        <f>$F54*N54</f>
        <v>-48000</v>
      </c>
      <c r="P54" s="244">
        <f>O54/1000000</f>
        <v>-0.048</v>
      </c>
      <c r="Q54" s="667" t="s">
        <v>502</v>
      </c>
    </row>
    <row r="55" spans="1:17" ht="51" customHeight="1">
      <c r="A55" s="200"/>
      <c r="B55" s="216"/>
      <c r="C55" s="235"/>
      <c r="D55" s="71"/>
      <c r="E55" s="81"/>
      <c r="F55" s="244"/>
      <c r="G55" s="257"/>
      <c r="H55" s="258"/>
      <c r="I55" s="244"/>
      <c r="J55" s="244"/>
      <c r="K55" s="244"/>
      <c r="L55" s="257"/>
      <c r="M55" s="258"/>
      <c r="N55" s="244"/>
      <c r="O55" s="244"/>
      <c r="P55" s="363">
        <v>-0.118</v>
      </c>
      <c r="Q55" s="667" t="s">
        <v>501</v>
      </c>
    </row>
    <row r="56" spans="1:17" ht="18.75" customHeight="1">
      <c r="A56" s="539"/>
      <c r="B56" s="236" t="s">
        <v>158</v>
      </c>
      <c r="C56" s="235"/>
      <c r="D56" s="98"/>
      <c r="E56" s="98"/>
      <c r="F56" s="240"/>
      <c r="G56" s="257"/>
      <c r="H56" s="258"/>
      <c r="I56" s="244"/>
      <c r="J56" s="244"/>
      <c r="K56" s="244"/>
      <c r="L56" s="257"/>
      <c r="M56" s="258"/>
      <c r="N56" s="244"/>
      <c r="O56" s="244"/>
      <c r="P56" s="244"/>
      <c r="Q56" s="354"/>
    </row>
    <row r="57" spans="1:17" ht="22.5" customHeight="1">
      <c r="A57" s="200">
        <v>35</v>
      </c>
      <c r="B57" s="234" t="s">
        <v>382</v>
      </c>
      <c r="C57" s="235">
        <v>4864792</v>
      </c>
      <c r="D57" s="98" t="s">
        <v>12</v>
      </c>
      <c r="E57" s="81" t="s">
        <v>305</v>
      </c>
      <c r="F57" s="244">
        <v>-1000</v>
      </c>
      <c r="G57" s="257">
        <v>999306</v>
      </c>
      <c r="H57" s="258">
        <v>999304</v>
      </c>
      <c r="I57" s="244">
        <f aca="true" t="shared" si="12" ref="I57:I62">G57-H57</f>
        <v>2</v>
      </c>
      <c r="J57" s="244">
        <f aca="true" t="shared" si="13" ref="J57:J62">$F57*I57</f>
        <v>-2000</v>
      </c>
      <c r="K57" s="244">
        <f aca="true" t="shared" si="14" ref="K57:K62">J57/1000000</f>
        <v>-0.002</v>
      </c>
      <c r="L57" s="257">
        <v>973761</v>
      </c>
      <c r="M57" s="258">
        <v>973385</v>
      </c>
      <c r="N57" s="244">
        <f aca="true" t="shared" si="15" ref="N57:N62">L57-M57</f>
        <v>376</v>
      </c>
      <c r="O57" s="244">
        <f aca="true" t="shared" si="16" ref="O57:O62">$F57*N57</f>
        <v>-376000</v>
      </c>
      <c r="P57" s="244">
        <f aca="true" t="shared" si="17" ref="P57:P62">O57/1000000</f>
        <v>-0.376</v>
      </c>
      <c r="Q57" s="354" t="s">
        <v>484</v>
      </c>
    </row>
    <row r="58" spans="1:17" ht="22.5" customHeight="1">
      <c r="A58" s="200"/>
      <c r="B58" s="234"/>
      <c r="C58" s="235">
        <v>5128411</v>
      </c>
      <c r="D58" s="98" t="s">
        <v>12</v>
      </c>
      <c r="E58" s="81" t="s">
        <v>305</v>
      </c>
      <c r="F58" s="244">
        <v>-2000</v>
      </c>
      <c r="G58" s="257">
        <v>3</v>
      </c>
      <c r="H58" s="258">
        <v>0</v>
      </c>
      <c r="I58" s="244">
        <f t="shared" si="12"/>
        <v>3</v>
      </c>
      <c r="J58" s="244">
        <f t="shared" si="13"/>
        <v>-6000</v>
      </c>
      <c r="K58" s="244">
        <f t="shared" si="14"/>
        <v>-0.006</v>
      </c>
      <c r="L58" s="257">
        <v>18</v>
      </c>
      <c r="M58" s="258">
        <v>0</v>
      </c>
      <c r="N58" s="244">
        <f t="shared" si="15"/>
        <v>18</v>
      </c>
      <c r="O58" s="244">
        <f t="shared" si="16"/>
        <v>-36000</v>
      </c>
      <c r="P58" s="244">
        <f t="shared" si="17"/>
        <v>-0.036</v>
      </c>
      <c r="Q58" s="354" t="s">
        <v>480</v>
      </c>
    </row>
    <row r="59" spans="1:17" ht="22.5" customHeight="1">
      <c r="A59" s="200">
        <v>36</v>
      </c>
      <c r="B59" s="234" t="s">
        <v>383</v>
      </c>
      <c r="C59" s="235">
        <v>4864947</v>
      </c>
      <c r="D59" s="98" t="s">
        <v>12</v>
      </c>
      <c r="E59" s="81" t="s">
        <v>305</v>
      </c>
      <c r="F59" s="244">
        <v>-1000</v>
      </c>
      <c r="G59" s="257">
        <v>357</v>
      </c>
      <c r="H59" s="258">
        <v>355</v>
      </c>
      <c r="I59" s="244">
        <f t="shared" si="12"/>
        <v>2</v>
      </c>
      <c r="J59" s="244">
        <f t="shared" si="13"/>
        <v>-2000</v>
      </c>
      <c r="K59" s="244">
        <f t="shared" si="14"/>
        <v>-0.002</v>
      </c>
      <c r="L59" s="257">
        <v>998397</v>
      </c>
      <c r="M59" s="258">
        <v>998108</v>
      </c>
      <c r="N59" s="244">
        <f t="shared" si="15"/>
        <v>289</v>
      </c>
      <c r="O59" s="244">
        <f t="shared" si="16"/>
        <v>-289000</v>
      </c>
      <c r="P59" s="244">
        <f t="shared" si="17"/>
        <v>-0.289</v>
      </c>
      <c r="Q59" s="354"/>
    </row>
    <row r="60" spans="1:17" ht="22.5" customHeight="1">
      <c r="A60" s="200">
        <v>37</v>
      </c>
      <c r="B60" s="216" t="s">
        <v>384</v>
      </c>
      <c r="C60" s="235">
        <v>4864933</v>
      </c>
      <c r="D60" s="71" t="s">
        <v>12</v>
      </c>
      <c r="E60" s="81" t="s">
        <v>305</v>
      </c>
      <c r="F60" s="244">
        <v>-1000</v>
      </c>
      <c r="G60" s="257">
        <v>23990</v>
      </c>
      <c r="H60" s="258">
        <v>23955</v>
      </c>
      <c r="I60" s="244">
        <f t="shared" si="12"/>
        <v>35</v>
      </c>
      <c r="J60" s="244">
        <f t="shared" si="13"/>
        <v>-35000</v>
      </c>
      <c r="K60" s="244">
        <f t="shared" si="14"/>
        <v>-0.035</v>
      </c>
      <c r="L60" s="257">
        <v>31368</v>
      </c>
      <c r="M60" s="258">
        <v>31414</v>
      </c>
      <c r="N60" s="244">
        <f t="shared" si="15"/>
        <v>-46</v>
      </c>
      <c r="O60" s="244">
        <f t="shared" si="16"/>
        <v>46000</v>
      </c>
      <c r="P60" s="244">
        <f t="shared" si="17"/>
        <v>0.046</v>
      </c>
      <c r="Q60" s="354"/>
    </row>
    <row r="61" spans="1:17" ht="22.5" customHeight="1">
      <c r="A61" s="200">
        <v>38</v>
      </c>
      <c r="B61" s="234" t="s">
        <v>385</v>
      </c>
      <c r="C61" s="235">
        <v>4864904</v>
      </c>
      <c r="D61" s="98" t="s">
        <v>12</v>
      </c>
      <c r="E61" s="81" t="s">
        <v>305</v>
      </c>
      <c r="F61" s="244">
        <v>-1000</v>
      </c>
      <c r="G61" s="257">
        <v>4908</v>
      </c>
      <c r="H61" s="258">
        <v>4079</v>
      </c>
      <c r="I61" s="244">
        <f t="shared" si="12"/>
        <v>829</v>
      </c>
      <c r="J61" s="244">
        <f t="shared" si="13"/>
        <v>-829000</v>
      </c>
      <c r="K61" s="244">
        <f t="shared" si="14"/>
        <v>-0.829</v>
      </c>
      <c r="L61" s="257">
        <v>996774</v>
      </c>
      <c r="M61" s="258">
        <v>996765</v>
      </c>
      <c r="N61" s="244">
        <f t="shared" si="15"/>
        <v>9</v>
      </c>
      <c r="O61" s="244">
        <f t="shared" si="16"/>
        <v>-9000</v>
      </c>
      <c r="P61" s="244">
        <f t="shared" si="17"/>
        <v>-0.009</v>
      </c>
      <c r="Q61" s="354"/>
    </row>
    <row r="62" spans="1:17" ht="22.5" customHeight="1" thickBot="1">
      <c r="A62" s="799">
        <v>39</v>
      </c>
      <c r="B62" s="237" t="s">
        <v>386</v>
      </c>
      <c r="C62" s="238">
        <v>4864942</v>
      </c>
      <c r="D62" s="192" t="s">
        <v>12</v>
      </c>
      <c r="E62" s="193" t="s">
        <v>305</v>
      </c>
      <c r="F62" s="248">
        <v>-1000</v>
      </c>
      <c r="G62" s="343">
        <v>1162</v>
      </c>
      <c r="H62" s="344">
        <v>1149</v>
      </c>
      <c r="I62" s="248">
        <f t="shared" si="12"/>
        <v>13</v>
      </c>
      <c r="J62" s="248">
        <f t="shared" si="13"/>
        <v>-13000</v>
      </c>
      <c r="K62" s="248">
        <f t="shared" si="14"/>
        <v>-0.013</v>
      </c>
      <c r="L62" s="343">
        <v>1318</v>
      </c>
      <c r="M62" s="344">
        <v>1315</v>
      </c>
      <c r="N62" s="248">
        <f t="shared" si="15"/>
        <v>3</v>
      </c>
      <c r="O62" s="248">
        <f t="shared" si="16"/>
        <v>-3000</v>
      </c>
      <c r="P62" s="248">
        <f t="shared" si="17"/>
        <v>-0.003</v>
      </c>
      <c r="Q62" s="800"/>
    </row>
    <row r="63" spans="1:17" ht="18" customHeight="1" thickBot="1" thickTop="1">
      <c r="A63" s="304" t="s">
        <v>294</v>
      </c>
      <c r="B63" s="237"/>
      <c r="C63" s="238"/>
      <c r="D63" s="192"/>
      <c r="E63" s="193"/>
      <c r="F63" s="242"/>
      <c r="G63" s="343"/>
      <c r="H63" s="344"/>
      <c r="I63" s="248"/>
      <c r="J63" s="248"/>
      <c r="K63" s="248"/>
      <c r="L63" s="343"/>
      <c r="M63" s="344"/>
      <c r="N63" s="248"/>
      <c r="O63" s="248"/>
      <c r="P63" s="454" t="str">
        <f>NDPL!$Q$1</f>
        <v>JANUARY-2023</v>
      </c>
      <c r="Q63" s="454"/>
    </row>
    <row r="64" spans="1:17" ht="18" customHeight="1" thickTop="1">
      <c r="A64" s="211"/>
      <c r="B64" s="212" t="s">
        <v>159</v>
      </c>
      <c r="C64" s="801"/>
      <c r="D64" s="79"/>
      <c r="E64" s="79"/>
      <c r="F64" s="316"/>
      <c r="G64" s="793"/>
      <c r="H64" s="406"/>
      <c r="I64" s="802"/>
      <c r="J64" s="802"/>
      <c r="K64" s="802"/>
      <c r="L64" s="793"/>
      <c r="M64" s="406"/>
      <c r="N64" s="802"/>
      <c r="O64" s="802"/>
      <c r="P64" s="802"/>
      <c r="Q64" s="408"/>
    </row>
    <row r="65" spans="1:17" ht="18" customHeight="1">
      <c r="A65" s="200">
        <v>40</v>
      </c>
      <c r="B65" s="234" t="s">
        <v>14</v>
      </c>
      <c r="C65" s="235">
        <v>4864920</v>
      </c>
      <c r="D65" s="98" t="s">
        <v>12</v>
      </c>
      <c r="E65" s="81" t="s">
        <v>305</v>
      </c>
      <c r="F65" s="244">
        <v>-1000</v>
      </c>
      <c r="G65" s="257">
        <v>5147</v>
      </c>
      <c r="H65" s="258">
        <v>4689</v>
      </c>
      <c r="I65" s="244">
        <f>G65-H65</f>
        <v>458</v>
      </c>
      <c r="J65" s="244">
        <f>$F65*I65</f>
        <v>-458000</v>
      </c>
      <c r="K65" s="244">
        <f>J65/1000000</f>
        <v>-0.458</v>
      </c>
      <c r="L65" s="257">
        <v>999943</v>
      </c>
      <c r="M65" s="258">
        <v>999943</v>
      </c>
      <c r="N65" s="244">
        <f>L65-M65</f>
        <v>0</v>
      </c>
      <c r="O65" s="244">
        <f>$F65*N65</f>
        <v>0</v>
      </c>
      <c r="P65" s="244">
        <f>O65/1000000</f>
        <v>0</v>
      </c>
      <c r="Q65" s="353"/>
    </row>
    <row r="66" spans="1:17" ht="18" customHeight="1">
      <c r="A66" s="200">
        <v>41</v>
      </c>
      <c r="B66" s="234" t="s">
        <v>15</v>
      </c>
      <c r="C66" s="235">
        <v>4865038</v>
      </c>
      <c r="D66" s="98" t="s">
        <v>12</v>
      </c>
      <c r="E66" s="81" t="s">
        <v>305</v>
      </c>
      <c r="F66" s="244">
        <v>-1000</v>
      </c>
      <c r="G66" s="257">
        <v>23771</v>
      </c>
      <c r="H66" s="258">
        <v>23303</v>
      </c>
      <c r="I66" s="244">
        <f>G66-H66</f>
        <v>468</v>
      </c>
      <c r="J66" s="244">
        <f>$F66*I66</f>
        <v>-468000</v>
      </c>
      <c r="K66" s="244">
        <f>J66/1000000</f>
        <v>-0.468</v>
      </c>
      <c r="L66" s="257">
        <v>343</v>
      </c>
      <c r="M66" s="258">
        <v>343</v>
      </c>
      <c r="N66" s="244">
        <f>L66-M66</f>
        <v>0</v>
      </c>
      <c r="O66" s="244">
        <f>$F66*N66</f>
        <v>0</v>
      </c>
      <c r="P66" s="244">
        <f>O66/1000000</f>
        <v>0</v>
      </c>
      <c r="Q66" s="345"/>
    </row>
    <row r="67" spans="1:17" ht="18" customHeight="1">
      <c r="A67" s="200">
        <v>42</v>
      </c>
      <c r="B67" s="234" t="s">
        <v>16</v>
      </c>
      <c r="C67" s="235">
        <v>5295165</v>
      </c>
      <c r="D67" s="98" t="s">
        <v>12</v>
      </c>
      <c r="E67" s="81" t="s">
        <v>305</v>
      </c>
      <c r="F67" s="244">
        <v>-1000</v>
      </c>
      <c r="G67" s="257">
        <v>15156</v>
      </c>
      <c r="H67" s="258">
        <v>14940</v>
      </c>
      <c r="I67" s="244">
        <f>G67-H67</f>
        <v>216</v>
      </c>
      <c r="J67" s="244">
        <f>$F67*I67</f>
        <v>-216000</v>
      </c>
      <c r="K67" s="244">
        <f>J67/1000000</f>
        <v>-0.216</v>
      </c>
      <c r="L67" s="257">
        <v>996668</v>
      </c>
      <c r="M67" s="258">
        <v>996668</v>
      </c>
      <c r="N67" s="244">
        <f>L67-M67</f>
        <v>0</v>
      </c>
      <c r="O67" s="244">
        <f>$F67*N67</f>
        <v>0</v>
      </c>
      <c r="P67" s="244">
        <f>O67/1000000</f>
        <v>0</v>
      </c>
      <c r="Q67" s="357"/>
    </row>
    <row r="68" spans="1:17" ht="18" customHeight="1">
      <c r="A68" s="200"/>
      <c r="B68" s="234"/>
      <c r="C68" s="235"/>
      <c r="D68" s="98"/>
      <c r="E68" s="81"/>
      <c r="F68" s="244">
        <v>-1000</v>
      </c>
      <c r="G68" s="257">
        <v>38187</v>
      </c>
      <c r="H68" s="258">
        <v>37402</v>
      </c>
      <c r="I68" s="244">
        <f>G68-H68</f>
        <v>785</v>
      </c>
      <c r="J68" s="244">
        <f>$F68*I68</f>
        <v>-785000</v>
      </c>
      <c r="K68" s="244">
        <f>J68/1000000</f>
        <v>-0.785</v>
      </c>
      <c r="L68" s="246"/>
      <c r="M68" s="244"/>
      <c r="N68" s="244"/>
      <c r="O68" s="244"/>
      <c r="P68" s="244"/>
      <c r="Q68" s="357"/>
    </row>
    <row r="69" spans="1:17" ht="18" customHeight="1">
      <c r="A69" s="539"/>
      <c r="B69" s="236" t="s">
        <v>160</v>
      </c>
      <c r="C69" s="235"/>
      <c r="D69" s="98"/>
      <c r="E69" s="98"/>
      <c r="F69" s="244"/>
      <c r="G69" s="257"/>
      <c r="H69" s="258"/>
      <c r="I69" s="244"/>
      <c r="J69" s="244"/>
      <c r="K69" s="244"/>
      <c r="L69" s="257"/>
      <c r="M69" s="258"/>
      <c r="N69" s="244"/>
      <c r="O69" s="244"/>
      <c r="P69" s="244"/>
      <c r="Q69" s="345"/>
    </row>
    <row r="70" spans="1:17" ht="18" customHeight="1">
      <c r="A70" s="200">
        <v>43</v>
      </c>
      <c r="B70" s="234" t="s">
        <v>14</v>
      </c>
      <c r="C70" s="235">
        <v>4865016</v>
      </c>
      <c r="D70" s="98" t="s">
        <v>12</v>
      </c>
      <c r="E70" s="81" t="s">
        <v>305</v>
      </c>
      <c r="F70" s="244">
        <v>-1000</v>
      </c>
      <c r="G70" s="257">
        <v>5402</v>
      </c>
      <c r="H70" s="258">
        <v>4401</v>
      </c>
      <c r="I70" s="244">
        <f>G70-H70</f>
        <v>1001</v>
      </c>
      <c r="J70" s="244">
        <f>$F70*I70</f>
        <v>-1001000</v>
      </c>
      <c r="K70" s="244">
        <f>J70/1000000</f>
        <v>-1.001</v>
      </c>
      <c r="L70" s="257">
        <v>2440</v>
      </c>
      <c r="M70" s="258">
        <v>2446</v>
      </c>
      <c r="N70" s="244">
        <f>L70-M70</f>
        <v>-6</v>
      </c>
      <c r="O70" s="244">
        <f>$F70*N70</f>
        <v>6000</v>
      </c>
      <c r="P70" s="244">
        <f>O70/1000000</f>
        <v>0.006</v>
      </c>
      <c r="Q70" s="366"/>
    </row>
    <row r="71" spans="1:17" ht="18" customHeight="1">
      <c r="A71" s="200">
        <v>44</v>
      </c>
      <c r="B71" s="234" t="s">
        <v>15</v>
      </c>
      <c r="C71" s="235">
        <v>4864806</v>
      </c>
      <c r="D71" s="98" t="s">
        <v>12</v>
      </c>
      <c r="E71" s="81" t="s">
        <v>305</v>
      </c>
      <c r="F71" s="244">
        <v>-500</v>
      </c>
      <c r="G71" s="257">
        <v>11895</v>
      </c>
      <c r="H71" s="258">
        <v>9821</v>
      </c>
      <c r="I71" s="244">
        <f>G71-H71</f>
        <v>2074</v>
      </c>
      <c r="J71" s="244">
        <f>$F71*I71</f>
        <v>-1037000</v>
      </c>
      <c r="K71" s="244">
        <f>J71/1000000</f>
        <v>-1.037</v>
      </c>
      <c r="L71" s="257">
        <v>1089</v>
      </c>
      <c r="M71" s="258">
        <v>1089</v>
      </c>
      <c r="N71" s="244">
        <f>L71-M71</f>
        <v>0</v>
      </c>
      <c r="O71" s="244">
        <f>$F71*N71</f>
        <v>0</v>
      </c>
      <c r="P71" s="244">
        <f>O71/1000000</f>
        <v>0</v>
      </c>
      <c r="Q71" s="345"/>
    </row>
    <row r="72" spans="1:17" ht="18" customHeight="1">
      <c r="A72" s="200">
        <v>45</v>
      </c>
      <c r="B72" s="234" t="s">
        <v>16</v>
      </c>
      <c r="C72" s="235">
        <v>4864840</v>
      </c>
      <c r="D72" s="98" t="s">
        <v>12</v>
      </c>
      <c r="E72" s="81" t="s">
        <v>305</v>
      </c>
      <c r="F72" s="244">
        <v>-2500</v>
      </c>
      <c r="G72" s="257">
        <v>1528</v>
      </c>
      <c r="H72" s="258">
        <v>1106</v>
      </c>
      <c r="I72" s="244">
        <f>G72-H72</f>
        <v>422</v>
      </c>
      <c r="J72" s="244">
        <f>$F72*I72</f>
        <v>-1055000</v>
      </c>
      <c r="K72" s="244">
        <f>J72/1000000</f>
        <v>-1.055</v>
      </c>
      <c r="L72" s="257">
        <v>864</v>
      </c>
      <c r="M72" s="258">
        <v>867</v>
      </c>
      <c r="N72" s="244">
        <f>L72-M72</f>
        <v>-3</v>
      </c>
      <c r="O72" s="244">
        <f>$F72*N72</f>
        <v>7500</v>
      </c>
      <c r="P72" s="244">
        <f>O72/1000000</f>
        <v>0.0075</v>
      </c>
      <c r="Q72" s="353"/>
    </row>
    <row r="73" spans="1:17" ht="18" customHeight="1">
      <c r="A73" s="200">
        <v>46</v>
      </c>
      <c r="B73" s="234" t="s">
        <v>152</v>
      </c>
      <c r="C73" s="235">
        <v>4865042</v>
      </c>
      <c r="D73" s="98" t="s">
        <v>12</v>
      </c>
      <c r="E73" s="81" t="s">
        <v>305</v>
      </c>
      <c r="F73" s="244">
        <v>-2000</v>
      </c>
      <c r="G73" s="257">
        <v>3139</v>
      </c>
      <c r="H73" s="258">
        <v>2532</v>
      </c>
      <c r="I73" s="258">
        <f>G73-H73</f>
        <v>607</v>
      </c>
      <c r="J73" s="258">
        <f>$F73*I73</f>
        <v>-1214000</v>
      </c>
      <c r="K73" s="258">
        <f>J73/1000000</f>
        <v>-1.214</v>
      </c>
      <c r="L73" s="257">
        <v>638</v>
      </c>
      <c r="M73" s="258">
        <v>636</v>
      </c>
      <c r="N73" s="258">
        <f>L73-M73</f>
        <v>2</v>
      </c>
      <c r="O73" s="258">
        <f>$F73*N73</f>
        <v>-4000</v>
      </c>
      <c r="P73" s="258">
        <f>O73/1000000</f>
        <v>-0.004</v>
      </c>
      <c r="Q73" s="366"/>
    </row>
    <row r="74" spans="1:17" ht="18" customHeight="1">
      <c r="A74" s="539"/>
      <c r="B74" s="236" t="s">
        <v>110</v>
      </c>
      <c r="C74" s="235"/>
      <c r="D74" s="98"/>
      <c r="E74" s="81"/>
      <c r="F74" s="240"/>
      <c r="G74" s="257"/>
      <c r="H74" s="258"/>
      <c r="I74" s="244"/>
      <c r="J74" s="244"/>
      <c r="K74" s="244"/>
      <c r="L74" s="257"/>
      <c r="M74" s="258"/>
      <c r="N74" s="244"/>
      <c r="O74" s="244"/>
      <c r="P74" s="244"/>
      <c r="Q74" s="345"/>
    </row>
    <row r="75" spans="1:17" ht="18" customHeight="1">
      <c r="A75" s="200">
        <v>47</v>
      </c>
      <c r="B75" s="234" t="s">
        <v>325</v>
      </c>
      <c r="C75" s="235">
        <v>5128461</v>
      </c>
      <c r="D75" s="98" t="s">
        <v>12</v>
      </c>
      <c r="E75" s="81" t="s">
        <v>305</v>
      </c>
      <c r="F75" s="552">
        <v>-1000</v>
      </c>
      <c r="G75" s="257">
        <v>95196</v>
      </c>
      <c r="H75" s="258">
        <v>93050</v>
      </c>
      <c r="I75" s="244">
        <f>G75-H75</f>
        <v>2146</v>
      </c>
      <c r="J75" s="244">
        <f>$F75*I75</f>
        <v>-2146000</v>
      </c>
      <c r="K75" s="244">
        <f>J75/1000000</f>
        <v>-2.146</v>
      </c>
      <c r="L75" s="257">
        <v>997109</v>
      </c>
      <c r="M75" s="258">
        <v>997109</v>
      </c>
      <c r="N75" s="244">
        <f>L75-M75</f>
        <v>0</v>
      </c>
      <c r="O75" s="244">
        <f>$F75*N75</f>
        <v>0</v>
      </c>
      <c r="P75" s="244">
        <f>O75/1000000</f>
        <v>0</v>
      </c>
      <c r="Q75" s="346"/>
    </row>
    <row r="76" spans="1:17" ht="18" customHeight="1">
      <c r="A76" s="200">
        <v>48</v>
      </c>
      <c r="B76" s="234" t="s">
        <v>162</v>
      </c>
      <c r="C76" s="235">
        <v>4865003</v>
      </c>
      <c r="D76" s="98" t="s">
        <v>12</v>
      </c>
      <c r="E76" s="81" t="s">
        <v>305</v>
      </c>
      <c r="F76" s="552">
        <v>-2000</v>
      </c>
      <c r="G76" s="257">
        <v>65487</v>
      </c>
      <c r="H76" s="258">
        <v>63540</v>
      </c>
      <c r="I76" s="244">
        <f>G76-H76</f>
        <v>1947</v>
      </c>
      <c r="J76" s="244">
        <f>$F76*I76</f>
        <v>-3894000</v>
      </c>
      <c r="K76" s="244">
        <f>J76/1000000</f>
        <v>-3.894</v>
      </c>
      <c r="L76" s="257">
        <v>999373</v>
      </c>
      <c r="M76" s="258">
        <v>999373</v>
      </c>
      <c r="N76" s="244">
        <f>L76-M76</f>
        <v>0</v>
      </c>
      <c r="O76" s="244">
        <f>$F76*N76</f>
        <v>0</v>
      </c>
      <c r="P76" s="244">
        <f>O76/1000000</f>
        <v>0</v>
      </c>
      <c r="Q76" s="345"/>
    </row>
    <row r="77" spans="1:17" ht="18" customHeight="1">
      <c r="A77" s="539"/>
      <c r="B77" s="236" t="s">
        <v>327</v>
      </c>
      <c r="C77" s="235"/>
      <c r="D77" s="98"/>
      <c r="E77" s="81"/>
      <c r="F77" s="240"/>
      <c r="G77" s="257"/>
      <c r="H77" s="258"/>
      <c r="I77" s="244"/>
      <c r="J77" s="244"/>
      <c r="K77" s="244"/>
      <c r="L77" s="257"/>
      <c r="M77" s="258"/>
      <c r="N77" s="244"/>
      <c r="O77" s="244"/>
      <c r="P77" s="244"/>
      <c r="Q77" s="345"/>
    </row>
    <row r="78" spans="1:17" ht="18" customHeight="1">
      <c r="A78" s="200">
        <v>49</v>
      </c>
      <c r="B78" s="234" t="s">
        <v>325</v>
      </c>
      <c r="C78" s="235">
        <v>5128472</v>
      </c>
      <c r="D78" s="98" t="s">
        <v>12</v>
      </c>
      <c r="E78" s="81" t="s">
        <v>305</v>
      </c>
      <c r="F78" s="317">
        <v>-1500</v>
      </c>
      <c r="G78" s="257">
        <v>8034</v>
      </c>
      <c r="H78" s="258">
        <v>7510</v>
      </c>
      <c r="I78" s="244">
        <f>G78-H78</f>
        <v>524</v>
      </c>
      <c r="J78" s="244">
        <f>$F78*I78</f>
        <v>-786000</v>
      </c>
      <c r="K78" s="244">
        <f>J78/1000000</f>
        <v>-0.786</v>
      </c>
      <c r="L78" s="257">
        <v>30</v>
      </c>
      <c r="M78" s="258">
        <v>30</v>
      </c>
      <c r="N78" s="244">
        <f>L78-M78</f>
        <v>0</v>
      </c>
      <c r="O78" s="244">
        <f>$F78*N78</f>
        <v>0</v>
      </c>
      <c r="P78" s="244">
        <f>O78/1000000</f>
        <v>0</v>
      </c>
      <c r="Q78" s="345"/>
    </row>
    <row r="79" spans="1:17" ht="18" customHeight="1">
      <c r="A79" s="200">
        <v>50</v>
      </c>
      <c r="B79" s="234" t="s">
        <v>162</v>
      </c>
      <c r="C79" s="235">
        <v>5128452</v>
      </c>
      <c r="D79" s="98" t="s">
        <v>12</v>
      </c>
      <c r="E79" s="81" t="s">
        <v>305</v>
      </c>
      <c r="F79" s="317">
        <v>-1000</v>
      </c>
      <c r="G79" s="257">
        <v>12564</v>
      </c>
      <c r="H79" s="258">
        <v>11754</v>
      </c>
      <c r="I79" s="244">
        <f>G79-H79</f>
        <v>810</v>
      </c>
      <c r="J79" s="244">
        <f>$F79*I79</f>
        <v>-810000</v>
      </c>
      <c r="K79" s="244">
        <f>J79/1000000</f>
        <v>-0.81</v>
      </c>
      <c r="L79" s="257">
        <v>999974</v>
      </c>
      <c r="M79" s="258">
        <v>999973</v>
      </c>
      <c r="N79" s="244">
        <f>L79-M79</f>
        <v>1</v>
      </c>
      <c r="O79" s="244">
        <f>$F79*N79</f>
        <v>-1000</v>
      </c>
      <c r="P79" s="244">
        <f>O79/1000000</f>
        <v>-0.001</v>
      </c>
      <c r="Q79" s="345"/>
    </row>
    <row r="80" spans="1:17" ht="18" customHeight="1">
      <c r="A80" s="200"/>
      <c r="B80" s="336" t="s">
        <v>333</v>
      </c>
      <c r="C80" s="235"/>
      <c r="D80" s="98"/>
      <c r="E80" s="81"/>
      <c r="F80" s="317"/>
      <c r="G80" s="257"/>
      <c r="H80" s="258"/>
      <c r="I80" s="244"/>
      <c r="J80" s="244"/>
      <c r="K80" s="244"/>
      <c r="L80" s="257"/>
      <c r="M80" s="258"/>
      <c r="N80" s="244"/>
      <c r="O80" s="244"/>
      <c r="P80" s="244"/>
      <c r="Q80" s="345"/>
    </row>
    <row r="81" spans="1:17" ht="18" customHeight="1">
      <c r="A81" s="200">
        <v>51</v>
      </c>
      <c r="B81" s="234" t="s">
        <v>325</v>
      </c>
      <c r="C81" s="235">
        <v>4864905</v>
      </c>
      <c r="D81" s="98" t="s">
        <v>12</v>
      </c>
      <c r="E81" s="81" t="s">
        <v>305</v>
      </c>
      <c r="F81" s="317">
        <v>-1000</v>
      </c>
      <c r="G81" s="257">
        <v>996820</v>
      </c>
      <c r="H81" s="258">
        <v>996702</v>
      </c>
      <c r="I81" s="244">
        <f>G81-H81</f>
        <v>118</v>
      </c>
      <c r="J81" s="244">
        <f>$F81*I81</f>
        <v>-118000</v>
      </c>
      <c r="K81" s="244">
        <f>J81/1000000</f>
        <v>-0.118</v>
      </c>
      <c r="L81" s="257">
        <v>999840</v>
      </c>
      <c r="M81" s="258">
        <v>999840</v>
      </c>
      <c r="N81" s="244">
        <f>L81-M81</f>
        <v>0</v>
      </c>
      <c r="O81" s="244">
        <f>$F81*N81</f>
        <v>0</v>
      </c>
      <c r="P81" s="244">
        <f>O81/1000000</f>
        <v>0</v>
      </c>
      <c r="Q81" s="345"/>
    </row>
    <row r="82" spans="1:17" ht="18" customHeight="1">
      <c r="A82" s="200">
        <v>52</v>
      </c>
      <c r="B82" s="234" t="s">
        <v>162</v>
      </c>
      <c r="C82" s="235">
        <v>4902504</v>
      </c>
      <c r="D82" s="98" t="s">
        <v>12</v>
      </c>
      <c r="E82" s="81" t="s">
        <v>305</v>
      </c>
      <c r="F82" s="317">
        <v>-1000</v>
      </c>
      <c r="G82" s="257">
        <v>991388</v>
      </c>
      <c r="H82" s="258">
        <v>991272</v>
      </c>
      <c r="I82" s="244">
        <f>G82-H82</f>
        <v>116</v>
      </c>
      <c r="J82" s="244">
        <f>$F82*I82</f>
        <v>-116000</v>
      </c>
      <c r="K82" s="244">
        <f>J82/1000000</f>
        <v>-0.116</v>
      </c>
      <c r="L82" s="257">
        <v>994546</v>
      </c>
      <c r="M82" s="258">
        <v>994546</v>
      </c>
      <c r="N82" s="244">
        <f>L82-M82</f>
        <v>0</v>
      </c>
      <c r="O82" s="244">
        <f>$F82*N82</f>
        <v>0</v>
      </c>
      <c r="P82" s="244">
        <f>O82/1000000</f>
        <v>0</v>
      </c>
      <c r="Q82" s="345"/>
    </row>
    <row r="83" spans="1:17" ht="18" customHeight="1">
      <c r="A83" s="200">
        <v>53</v>
      </c>
      <c r="B83" s="234" t="s">
        <v>390</v>
      </c>
      <c r="C83" s="235">
        <v>5128426</v>
      </c>
      <c r="D83" s="98" t="s">
        <v>12</v>
      </c>
      <c r="E83" s="81" t="s">
        <v>305</v>
      </c>
      <c r="F83" s="317">
        <v>-1000</v>
      </c>
      <c r="G83" s="257">
        <v>989836</v>
      </c>
      <c r="H83" s="258">
        <v>989877</v>
      </c>
      <c r="I83" s="244">
        <f>G83-H83</f>
        <v>-41</v>
      </c>
      <c r="J83" s="244">
        <f>$F83*I83</f>
        <v>41000</v>
      </c>
      <c r="K83" s="244">
        <f>J83/1000000</f>
        <v>0.041</v>
      </c>
      <c r="L83" s="257">
        <v>986865</v>
      </c>
      <c r="M83" s="258">
        <v>986865</v>
      </c>
      <c r="N83" s="244">
        <f>L83-M83</f>
        <v>0</v>
      </c>
      <c r="O83" s="244">
        <f>$F83*N83</f>
        <v>0</v>
      </c>
      <c r="P83" s="244">
        <f>O83/1000000</f>
        <v>0</v>
      </c>
      <c r="Q83" s="345"/>
    </row>
    <row r="84" spans="1:17" ht="18" customHeight="1">
      <c r="A84" s="539"/>
      <c r="B84" s="336" t="s">
        <v>342</v>
      </c>
      <c r="C84" s="235"/>
      <c r="D84" s="98"/>
      <c r="E84" s="81"/>
      <c r="F84" s="317"/>
      <c r="G84" s="257"/>
      <c r="H84" s="258"/>
      <c r="I84" s="244"/>
      <c r="J84" s="244"/>
      <c r="K84" s="244"/>
      <c r="L84" s="257"/>
      <c r="M84" s="258"/>
      <c r="N84" s="244"/>
      <c r="O84" s="244"/>
      <c r="P84" s="244"/>
      <c r="Q84" s="345"/>
    </row>
    <row r="85" spans="1:17" ht="18" customHeight="1">
      <c r="A85" s="200">
        <v>54</v>
      </c>
      <c r="B85" s="234" t="s">
        <v>343</v>
      </c>
      <c r="C85" s="235">
        <v>4902509</v>
      </c>
      <c r="D85" s="98" t="s">
        <v>12</v>
      </c>
      <c r="E85" s="81" t="s">
        <v>305</v>
      </c>
      <c r="F85" s="317">
        <v>4000</v>
      </c>
      <c r="G85" s="257">
        <v>993910</v>
      </c>
      <c r="H85" s="258">
        <v>994346</v>
      </c>
      <c r="I85" s="244">
        <f>G85-H85</f>
        <v>-436</v>
      </c>
      <c r="J85" s="244">
        <f>$F85*I85</f>
        <v>-1744000</v>
      </c>
      <c r="K85" s="244">
        <f>J85/1000000</f>
        <v>-1.744</v>
      </c>
      <c r="L85" s="257">
        <v>999990</v>
      </c>
      <c r="M85" s="258">
        <v>999990</v>
      </c>
      <c r="N85" s="244">
        <f>L85-M85</f>
        <v>0</v>
      </c>
      <c r="O85" s="244">
        <f>$F85*N85</f>
        <v>0</v>
      </c>
      <c r="P85" s="244">
        <f>O85/1000000</f>
        <v>0</v>
      </c>
      <c r="Q85" s="345"/>
    </row>
    <row r="86" spans="1:17" ht="18" customHeight="1">
      <c r="A86" s="200">
        <v>55</v>
      </c>
      <c r="B86" s="276" t="s">
        <v>344</v>
      </c>
      <c r="C86" s="235">
        <v>4865026</v>
      </c>
      <c r="D86" s="98" t="s">
        <v>12</v>
      </c>
      <c r="E86" s="81" t="s">
        <v>305</v>
      </c>
      <c r="F86" s="317">
        <v>800</v>
      </c>
      <c r="G86" s="257">
        <v>964744</v>
      </c>
      <c r="H86" s="258">
        <v>966156</v>
      </c>
      <c r="I86" s="244">
        <f aca="true" t="shared" si="18" ref="I86:I94">G86-H86</f>
        <v>-1412</v>
      </c>
      <c r="J86" s="244">
        <f aca="true" t="shared" si="19" ref="J86:J94">$F86*I86</f>
        <v>-1129600</v>
      </c>
      <c r="K86" s="244">
        <f aca="true" t="shared" si="20" ref="K86:K94">J86/1000000</f>
        <v>-1.1296</v>
      </c>
      <c r="L86" s="257">
        <v>634</v>
      </c>
      <c r="M86" s="258">
        <v>634</v>
      </c>
      <c r="N86" s="244">
        <f aca="true" t="shared" si="21" ref="N86:N94">L86-M86</f>
        <v>0</v>
      </c>
      <c r="O86" s="244">
        <f aca="true" t="shared" si="22" ref="O86:O94">$F86*N86</f>
        <v>0</v>
      </c>
      <c r="P86" s="244">
        <f aca="true" t="shared" si="23" ref="P86:P94">O86/1000000</f>
        <v>0</v>
      </c>
      <c r="Q86" s="345"/>
    </row>
    <row r="87" spans="1:17" ht="18" customHeight="1">
      <c r="A87" s="200">
        <v>56</v>
      </c>
      <c r="B87" s="234" t="s">
        <v>319</v>
      </c>
      <c r="C87" s="235">
        <v>5100233</v>
      </c>
      <c r="D87" s="98" t="s">
        <v>12</v>
      </c>
      <c r="E87" s="81" t="s">
        <v>305</v>
      </c>
      <c r="F87" s="317">
        <v>800</v>
      </c>
      <c r="G87" s="257">
        <v>909572</v>
      </c>
      <c r="H87" s="258">
        <v>909948</v>
      </c>
      <c r="I87" s="244">
        <f t="shared" si="18"/>
        <v>-376</v>
      </c>
      <c r="J87" s="244">
        <f t="shared" si="19"/>
        <v>-300800</v>
      </c>
      <c r="K87" s="244">
        <f t="shared" si="20"/>
        <v>-0.3008</v>
      </c>
      <c r="L87" s="257">
        <v>999431</v>
      </c>
      <c r="M87" s="258">
        <v>999431</v>
      </c>
      <c r="N87" s="244">
        <f t="shared" si="21"/>
        <v>0</v>
      </c>
      <c r="O87" s="244">
        <f t="shared" si="22"/>
        <v>0</v>
      </c>
      <c r="P87" s="244">
        <f t="shared" si="23"/>
        <v>0</v>
      </c>
      <c r="Q87" s="345"/>
    </row>
    <row r="88" spans="1:17" s="645" customFormat="1" ht="15" customHeight="1">
      <c r="A88" s="200">
        <v>57</v>
      </c>
      <c r="B88" s="234" t="s">
        <v>347</v>
      </c>
      <c r="C88" s="235">
        <v>4864971</v>
      </c>
      <c r="D88" s="98" t="s">
        <v>12</v>
      </c>
      <c r="E88" s="81" t="s">
        <v>305</v>
      </c>
      <c r="F88" s="317">
        <v>-800</v>
      </c>
      <c r="G88" s="257">
        <v>0</v>
      </c>
      <c r="H88" s="258">
        <v>0</v>
      </c>
      <c r="I88" s="244">
        <f t="shared" si="18"/>
        <v>0</v>
      </c>
      <c r="J88" s="244">
        <f t="shared" si="19"/>
        <v>0</v>
      </c>
      <c r="K88" s="244">
        <f t="shared" si="20"/>
        <v>0</v>
      </c>
      <c r="L88" s="257">
        <v>999495</v>
      </c>
      <c r="M88" s="258">
        <v>999495</v>
      </c>
      <c r="N88" s="244">
        <f t="shared" si="21"/>
        <v>0</v>
      </c>
      <c r="O88" s="244">
        <f t="shared" si="22"/>
        <v>0</v>
      </c>
      <c r="P88" s="244">
        <f t="shared" si="23"/>
        <v>0</v>
      </c>
      <c r="Q88" s="345"/>
    </row>
    <row r="89" spans="1:17" ht="15" customHeight="1">
      <c r="A89" s="200">
        <v>58</v>
      </c>
      <c r="B89" s="234" t="s">
        <v>391</v>
      </c>
      <c r="C89" s="235">
        <v>4865049</v>
      </c>
      <c r="D89" s="98" t="s">
        <v>12</v>
      </c>
      <c r="E89" s="81" t="s">
        <v>305</v>
      </c>
      <c r="F89" s="317">
        <v>800</v>
      </c>
      <c r="G89" s="257">
        <v>996074</v>
      </c>
      <c r="H89" s="258">
        <v>996089</v>
      </c>
      <c r="I89" s="244">
        <f t="shared" si="18"/>
        <v>-15</v>
      </c>
      <c r="J89" s="244">
        <f t="shared" si="19"/>
        <v>-12000</v>
      </c>
      <c r="K89" s="244">
        <f t="shared" si="20"/>
        <v>-0.012</v>
      </c>
      <c r="L89" s="257">
        <v>999853</v>
      </c>
      <c r="M89" s="258">
        <v>999853</v>
      </c>
      <c r="N89" s="244">
        <f t="shared" si="21"/>
        <v>0</v>
      </c>
      <c r="O89" s="244">
        <f t="shared" si="22"/>
        <v>0</v>
      </c>
      <c r="P89" s="244">
        <f t="shared" si="23"/>
        <v>0</v>
      </c>
      <c r="Q89" s="345" t="s">
        <v>491</v>
      </c>
    </row>
    <row r="90" spans="1:17" ht="15" customHeight="1">
      <c r="A90" s="200"/>
      <c r="B90" s="234"/>
      <c r="C90" s="235"/>
      <c r="D90" s="98"/>
      <c r="E90" s="81"/>
      <c r="F90" s="317"/>
      <c r="G90" s="257"/>
      <c r="H90" s="258"/>
      <c r="I90" s="244"/>
      <c r="J90" s="244"/>
      <c r="K90" s="244">
        <v>-0.096</v>
      </c>
      <c r="L90" s="257"/>
      <c r="M90" s="258"/>
      <c r="N90" s="244"/>
      <c r="O90" s="244"/>
      <c r="P90" s="244">
        <v>0</v>
      </c>
      <c r="Q90" s="345" t="s">
        <v>492</v>
      </c>
    </row>
    <row r="91" spans="1:17" ht="15" customHeight="1">
      <c r="A91" s="200"/>
      <c r="B91" s="234"/>
      <c r="C91" s="235">
        <v>4864950</v>
      </c>
      <c r="D91" s="98" t="s">
        <v>12</v>
      </c>
      <c r="E91" s="81" t="s">
        <v>305</v>
      </c>
      <c r="F91" s="317">
        <v>2000</v>
      </c>
      <c r="G91" s="257">
        <v>999968</v>
      </c>
      <c r="H91" s="258">
        <v>1000000</v>
      </c>
      <c r="I91" s="244">
        <f>G91-H91</f>
        <v>-32</v>
      </c>
      <c r="J91" s="244">
        <f>$F91*I91</f>
        <v>-64000</v>
      </c>
      <c r="K91" s="244">
        <f>J91/1000000</f>
        <v>-0.064</v>
      </c>
      <c r="L91" s="257">
        <v>0</v>
      </c>
      <c r="M91" s="258">
        <v>0</v>
      </c>
      <c r="N91" s="244">
        <f>L91-M91</f>
        <v>0</v>
      </c>
      <c r="O91" s="244">
        <f>$F91*N91</f>
        <v>0</v>
      </c>
      <c r="P91" s="244">
        <f>O91/1000000</f>
        <v>0</v>
      </c>
      <c r="Q91" s="345" t="s">
        <v>481</v>
      </c>
    </row>
    <row r="92" spans="1:17" ht="15" customHeight="1">
      <c r="A92" s="200">
        <v>59</v>
      </c>
      <c r="B92" s="234" t="s">
        <v>392</v>
      </c>
      <c r="C92" s="235">
        <v>5128436</v>
      </c>
      <c r="D92" s="98" t="s">
        <v>12</v>
      </c>
      <c r="E92" s="81" t="s">
        <v>305</v>
      </c>
      <c r="F92" s="317">
        <v>800</v>
      </c>
      <c r="G92" s="257">
        <v>993650</v>
      </c>
      <c r="H92" s="258">
        <v>993948</v>
      </c>
      <c r="I92" s="244">
        <f t="shared" si="18"/>
        <v>-298</v>
      </c>
      <c r="J92" s="244">
        <f t="shared" si="19"/>
        <v>-238400</v>
      </c>
      <c r="K92" s="244">
        <f t="shared" si="20"/>
        <v>-0.2384</v>
      </c>
      <c r="L92" s="257">
        <v>52</v>
      </c>
      <c r="M92" s="258">
        <v>52</v>
      </c>
      <c r="N92" s="244">
        <f t="shared" si="21"/>
        <v>0</v>
      </c>
      <c r="O92" s="244">
        <f t="shared" si="22"/>
        <v>0</v>
      </c>
      <c r="P92" s="244">
        <f t="shared" si="23"/>
        <v>0</v>
      </c>
      <c r="Q92" s="345"/>
    </row>
    <row r="93" spans="1:17" ht="15" customHeight="1">
      <c r="A93" s="200">
        <v>60</v>
      </c>
      <c r="B93" s="234" t="s">
        <v>453</v>
      </c>
      <c r="C93" s="235">
        <v>5128428</v>
      </c>
      <c r="D93" s="98" t="s">
        <v>12</v>
      </c>
      <c r="E93" s="81" t="s">
        <v>305</v>
      </c>
      <c r="F93" s="317">
        <v>800</v>
      </c>
      <c r="G93" s="257">
        <v>991074</v>
      </c>
      <c r="H93" s="258">
        <v>993149</v>
      </c>
      <c r="I93" s="244">
        <f t="shared" si="18"/>
        <v>-2075</v>
      </c>
      <c r="J93" s="244">
        <f t="shared" si="19"/>
        <v>-1660000</v>
      </c>
      <c r="K93" s="244">
        <f t="shared" si="20"/>
        <v>-1.66</v>
      </c>
      <c r="L93" s="257">
        <v>999898</v>
      </c>
      <c r="M93" s="258">
        <v>999898</v>
      </c>
      <c r="N93" s="244">
        <f t="shared" si="21"/>
        <v>0</v>
      </c>
      <c r="O93" s="244">
        <f t="shared" si="22"/>
        <v>0</v>
      </c>
      <c r="P93" s="244">
        <f t="shared" si="23"/>
        <v>0</v>
      </c>
      <c r="Q93" s="345"/>
    </row>
    <row r="94" spans="1:17" ht="15" customHeight="1">
      <c r="A94" s="200">
        <v>61</v>
      </c>
      <c r="B94" s="234" t="s">
        <v>454</v>
      </c>
      <c r="C94" s="235">
        <v>4864926</v>
      </c>
      <c r="D94" s="98" t="s">
        <v>12</v>
      </c>
      <c r="E94" s="81" t="s">
        <v>305</v>
      </c>
      <c r="F94" s="317">
        <v>800</v>
      </c>
      <c r="G94" s="257">
        <v>990787</v>
      </c>
      <c r="H94" s="258">
        <v>992678</v>
      </c>
      <c r="I94" s="244">
        <f t="shared" si="18"/>
        <v>-1891</v>
      </c>
      <c r="J94" s="244">
        <f t="shared" si="19"/>
        <v>-1512800</v>
      </c>
      <c r="K94" s="244">
        <f t="shared" si="20"/>
        <v>-1.5128</v>
      </c>
      <c r="L94" s="257">
        <v>999982</v>
      </c>
      <c r="M94" s="258">
        <v>999982</v>
      </c>
      <c r="N94" s="244">
        <f t="shared" si="21"/>
        <v>0</v>
      </c>
      <c r="O94" s="244">
        <f t="shared" si="22"/>
        <v>0</v>
      </c>
      <c r="P94" s="244">
        <f t="shared" si="23"/>
        <v>0</v>
      </c>
      <c r="Q94" s="345"/>
    </row>
    <row r="95" spans="1:17" ht="15" customHeight="1">
      <c r="A95" s="539"/>
      <c r="B95" s="214" t="s">
        <v>97</v>
      </c>
      <c r="C95" s="235"/>
      <c r="D95" s="71"/>
      <c r="E95" s="71"/>
      <c r="F95" s="240"/>
      <c r="G95" s="257"/>
      <c r="H95" s="258"/>
      <c r="I95" s="244"/>
      <c r="J95" s="244"/>
      <c r="K95" s="244"/>
      <c r="L95" s="257"/>
      <c r="M95" s="258"/>
      <c r="N95" s="244"/>
      <c r="O95" s="244"/>
      <c r="P95" s="244"/>
      <c r="Q95" s="345"/>
    </row>
    <row r="96" spans="1:17" ht="15" customHeight="1">
      <c r="A96" s="200">
        <v>63</v>
      </c>
      <c r="B96" s="234" t="s">
        <v>108</v>
      </c>
      <c r="C96" s="235">
        <v>4864949</v>
      </c>
      <c r="D96" s="98" t="s">
        <v>12</v>
      </c>
      <c r="E96" s="81" t="s">
        <v>305</v>
      </c>
      <c r="F96" s="244">
        <v>2000</v>
      </c>
      <c r="G96" s="257">
        <v>986645</v>
      </c>
      <c r="H96" s="258">
        <v>986645</v>
      </c>
      <c r="I96" s="209">
        <f>G96-H96</f>
        <v>0</v>
      </c>
      <c r="J96" s="209">
        <f>$F96*I96</f>
        <v>0</v>
      </c>
      <c r="K96" s="209">
        <f>J96/1000000</f>
        <v>0</v>
      </c>
      <c r="L96" s="257">
        <v>998514</v>
      </c>
      <c r="M96" s="258">
        <v>998514</v>
      </c>
      <c r="N96" s="258">
        <f>L96-M96</f>
        <v>0</v>
      </c>
      <c r="O96" s="258">
        <f>$F96*N96</f>
        <v>0</v>
      </c>
      <c r="P96" s="258">
        <f>O96/1000000</f>
        <v>0</v>
      </c>
      <c r="Q96" s="353"/>
    </row>
    <row r="97" spans="1:17" ht="15" customHeight="1">
      <c r="A97" s="200"/>
      <c r="B97" s="236" t="s">
        <v>161</v>
      </c>
      <c r="C97" s="235"/>
      <c r="D97" s="98"/>
      <c r="E97" s="98"/>
      <c r="F97" s="244"/>
      <c r="G97" s="257"/>
      <c r="H97" s="258"/>
      <c r="I97" s="244"/>
      <c r="J97" s="244"/>
      <c r="K97" s="244"/>
      <c r="L97" s="257"/>
      <c r="M97" s="258"/>
      <c r="N97" s="244"/>
      <c r="O97" s="244"/>
      <c r="P97" s="244"/>
      <c r="Q97" s="345"/>
    </row>
    <row r="98" spans="1:17" s="683" customFormat="1" ht="15" customHeight="1">
      <c r="A98" s="677">
        <v>64</v>
      </c>
      <c r="B98" s="678" t="s">
        <v>34</v>
      </c>
      <c r="C98" s="679">
        <v>4864966</v>
      </c>
      <c r="D98" s="680" t="s">
        <v>12</v>
      </c>
      <c r="E98" s="681" t="s">
        <v>305</v>
      </c>
      <c r="F98" s="803">
        <v>-2000</v>
      </c>
      <c r="G98" s="257">
        <v>116931</v>
      </c>
      <c r="H98" s="258">
        <v>113566</v>
      </c>
      <c r="I98" s="244">
        <f>G98-H98</f>
        <v>3365</v>
      </c>
      <c r="J98" s="244">
        <f>$F98*I98</f>
        <v>-6730000</v>
      </c>
      <c r="K98" s="244">
        <f>J98/1000000</f>
        <v>-6.73</v>
      </c>
      <c r="L98" s="257">
        <v>6926</v>
      </c>
      <c r="M98" s="258">
        <v>6925</v>
      </c>
      <c r="N98" s="244">
        <f>L98-M98</f>
        <v>1</v>
      </c>
      <c r="O98" s="244">
        <f>$F98*N98</f>
        <v>-2000</v>
      </c>
      <c r="P98" s="244">
        <f>O98/1000000</f>
        <v>-0.002</v>
      </c>
      <c r="Q98" s="682"/>
    </row>
    <row r="99" spans="1:17" ht="15" customHeight="1">
      <c r="A99" s="200">
        <v>64</v>
      </c>
      <c r="B99" s="234" t="s">
        <v>162</v>
      </c>
      <c r="C99" s="235">
        <v>4864932</v>
      </c>
      <c r="D99" s="98" t="s">
        <v>12</v>
      </c>
      <c r="E99" s="81" t="s">
        <v>305</v>
      </c>
      <c r="F99" s="244">
        <v>-1000</v>
      </c>
      <c r="G99" s="257">
        <v>19120</v>
      </c>
      <c r="H99" s="258">
        <v>17450</v>
      </c>
      <c r="I99" s="244">
        <f>G99-H99</f>
        <v>1670</v>
      </c>
      <c r="J99" s="244">
        <f>$F99*I99</f>
        <v>-1670000</v>
      </c>
      <c r="K99" s="244">
        <f>J99/1000000</f>
        <v>-1.67</v>
      </c>
      <c r="L99" s="257">
        <v>4718</v>
      </c>
      <c r="M99" s="258">
        <v>4687</v>
      </c>
      <c r="N99" s="244">
        <f>L99-M99</f>
        <v>31</v>
      </c>
      <c r="O99" s="244">
        <f>$F99*N99</f>
        <v>-31000</v>
      </c>
      <c r="P99" s="244">
        <f>O99/1000000</f>
        <v>-0.031</v>
      </c>
      <c r="Q99" s="345"/>
    </row>
    <row r="100" spans="1:17" ht="15" customHeight="1">
      <c r="A100" s="200">
        <v>65</v>
      </c>
      <c r="B100" s="234" t="s">
        <v>390</v>
      </c>
      <c r="C100" s="235">
        <v>4864999</v>
      </c>
      <c r="D100" s="98" t="s">
        <v>12</v>
      </c>
      <c r="E100" s="81" t="s">
        <v>305</v>
      </c>
      <c r="F100" s="244">
        <v>-1000</v>
      </c>
      <c r="G100" s="257">
        <v>141404</v>
      </c>
      <c r="H100" s="258">
        <v>141404</v>
      </c>
      <c r="I100" s="244">
        <f>G100-H100</f>
        <v>0</v>
      </c>
      <c r="J100" s="244">
        <f>$F100*I100</f>
        <v>0</v>
      </c>
      <c r="K100" s="244">
        <f>J100/1000000</f>
        <v>0</v>
      </c>
      <c r="L100" s="257">
        <v>3099</v>
      </c>
      <c r="M100" s="258">
        <v>3099</v>
      </c>
      <c r="N100" s="244">
        <f>L100-M100</f>
        <v>0</v>
      </c>
      <c r="O100" s="244">
        <f>$F100*N100</f>
        <v>0</v>
      </c>
      <c r="P100" s="244">
        <f>O100/1000000</f>
        <v>0</v>
      </c>
      <c r="Q100" s="345"/>
    </row>
    <row r="101" spans="1:17" ht="15" customHeight="1">
      <c r="A101" s="200"/>
      <c r="B101" s="214" t="s">
        <v>25</v>
      </c>
      <c r="C101" s="215"/>
      <c r="D101" s="71"/>
      <c r="E101" s="71"/>
      <c r="F101" s="244"/>
      <c r="G101" s="257"/>
      <c r="H101" s="258"/>
      <c r="I101" s="244"/>
      <c r="J101" s="244"/>
      <c r="K101" s="244"/>
      <c r="L101" s="257"/>
      <c r="M101" s="258"/>
      <c r="N101" s="244"/>
      <c r="O101" s="244"/>
      <c r="P101" s="244"/>
      <c r="Q101" s="345"/>
    </row>
    <row r="102" spans="1:17" ht="15" customHeight="1">
      <c r="A102" s="200">
        <v>66</v>
      </c>
      <c r="B102" s="216" t="s">
        <v>74</v>
      </c>
      <c r="C102" s="254">
        <v>4902566</v>
      </c>
      <c r="D102" s="249" t="s">
        <v>12</v>
      </c>
      <c r="E102" s="249" t="s">
        <v>305</v>
      </c>
      <c r="F102" s="254">
        <v>100</v>
      </c>
      <c r="G102" s="257">
        <v>307</v>
      </c>
      <c r="H102" s="258">
        <v>336</v>
      </c>
      <c r="I102" s="258">
        <f>G102-H102</f>
        <v>-29</v>
      </c>
      <c r="J102" s="258">
        <f>$F102*I102</f>
        <v>-2900</v>
      </c>
      <c r="K102" s="258">
        <f>J102/1000000</f>
        <v>-0.0029</v>
      </c>
      <c r="L102" s="257">
        <v>1513</v>
      </c>
      <c r="M102" s="258">
        <v>1453</v>
      </c>
      <c r="N102" s="258">
        <f>L102-M102</f>
        <v>60</v>
      </c>
      <c r="O102" s="258">
        <f>$F102*N102</f>
        <v>6000</v>
      </c>
      <c r="P102" s="259">
        <f>O102/1000000</f>
        <v>0.006</v>
      </c>
      <c r="Q102" s="345"/>
    </row>
    <row r="103" spans="1:17" ht="15" customHeight="1">
      <c r="A103" s="200"/>
      <c r="B103" s="236" t="s">
        <v>44</v>
      </c>
      <c r="C103" s="235"/>
      <c r="D103" s="98"/>
      <c r="E103" s="98"/>
      <c r="F103" s="244"/>
      <c r="G103" s="257"/>
      <c r="H103" s="258"/>
      <c r="I103" s="244"/>
      <c r="J103" s="244"/>
      <c r="K103" s="244"/>
      <c r="L103" s="257"/>
      <c r="M103" s="258"/>
      <c r="N103" s="244"/>
      <c r="O103" s="244"/>
      <c r="P103" s="244"/>
      <c r="Q103" s="345"/>
    </row>
    <row r="104" spans="1:17" ht="15" customHeight="1">
      <c r="A104" s="200">
        <v>67</v>
      </c>
      <c r="B104" s="234" t="s">
        <v>306</v>
      </c>
      <c r="C104" s="235">
        <v>4865149</v>
      </c>
      <c r="D104" s="98" t="s">
        <v>12</v>
      </c>
      <c r="E104" s="81" t="s">
        <v>305</v>
      </c>
      <c r="F104" s="244">
        <v>187.5</v>
      </c>
      <c r="G104" s="257">
        <v>996792</v>
      </c>
      <c r="H104" s="258">
        <v>996939</v>
      </c>
      <c r="I104" s="244">
        <f>G104-H104</f>
        <v>-147</v>
      </c>
      <c r="J104" s="244">
        <f>$F104*I104</f>
        <v>-27562.5</v>
      </c>
      <c r="K104" s="244">
        <f>J104/1000000</f>
        <v>-0.0275625</v>
      </c>
      <c r="L104" s="257">
        <v>998458</v>
      </c>
      <c r="M104" s="258">
        <v>998459</v>
      </c>
      <c r="N104" s="244">
        <f>L104-M104</f>
        <v>-1</v>
      </c>
      <c r="O104" s="244">
        <f>$F104*N104</f>
        <v>-187.5</v>
      </c>
      <c r="P104" s="244">
        <f>O104/1000000</f>
        <v>-0.0001875</v>
      </c>
      <c r="Q104" s="346"/>
    </row>
    <row r="105" spans="1:17" ht="15" customHeight="1">
      <c r="A105" s="200">
        <v>68</v>
      </c>
      <c r="B105" s="234" t="s">
        <v>399</v>
      </c>
      <c r="C105" s="235">
        <v>4864870</v>
      </c>
      <c r="D105" s="98" t="s">
        <v>12</v>
      </c>
      <c r="E105" s="81" t="s">
        <v>305</v>
      </c>
      <c r="F105" s="244">
        <v>1000</v>
      </c>
      <c r="G105" s="257">
        <v>998580</v>
      </c>
      <c r="H105" s="258">
        <v>998701</v>
      </c>
      <c r="I105" s="244">
        <f>G105-H105</f>
        <v>-121</v>
      </c>
      <c r="J105" s="244">
        <f>$F105*I105</f>
        <v>-121000</v>
      </c>
      <c r="K105" s="244">
        <f>J105/1000000</f>
        <v>-0.121</v>
      </c>
      <c r="L105" s="257">
        <v>437</v>
      </c>
      <c r="M105" s="258">
        <v>433</v>
      </c>
      <c r="N105" s="244">
        <f>L105-M105</f>
        <v>4</v>
      </c>
      <c r="O105" s="244">
        <f>$F105*N105</f>
        <v>4000</v>
      </c>
      <c r="P105" s="244">
        <f>O105/1000000</f>
        <v>0.004</v>
      </c>
      <c r="Q105" s="366"/>
    </row>
    <row r="106" spans="1:17" ht="15" customHeight="1">
      <c r="A106" s="200">
        <v>69</v>
      </c>
      <c r="B106" s="234" t="s">
        <v>400</v>
      </c>
      <c r="C106" s="235">
        <v>5128400</v>
      </c>
      <c r="D106" s="98" t="s">
        <v>12</v>
      </c>
      <c r="E106" s="81" t="s">
        <v>305</v>
      </c>
      <c r="F106" s="244">
        <v>1000</v>
      </c>
      <c r="G106" s="257">
        <v>998355</v>
      </c>
      <c r="H106" s="258">
        <v>998607</v>
      </c>
      <c r="I106" s="244">
        <f>G106-H106</f>
        <v>-252</v>
      </c>
      <c r="J106" s="244">
        <f>$F106*I106</f>
        <v>-252000</v>
      </c>
      <c r="K106" s="244">
        <f>J106/1000000</f>
        <v>-0.252</v>
      </c>
      <c r="L106" s="257">
        <v>373</v>
      </c>
      <c r="M106" s="258">
        <v>361</v>
      </c>
      <c r="N106" s="244">
        <f>L106-M106</f>
        <v>12</v>
      </c>
      <c r="O106" s="244">
        <f>$F106*N106</f>
        <v>12000</v>
      </c>
      <c r="P106" s="244">
        <f>O106/1000000</f>
        <v>0.012</v>
      </c>
      <c r="Q106" s="366"/>
    </row>
    <row r="107" spans="1:17" ht="15" customHeight="1">
      <c r="A107" s="200"/>
      <c r="B107" s="214" t="s">
        <v>33</v>
      </c>
      <c r="C107" s="254"/>
      <c r="D107" s="265"/>
      <c r="E107" s="249"/>
      <c r="F107" s="254"/>
      <c r="G107" s="257"/>
      <c r="H107" s="258"/>
      <c r="I107" s="258"/>
      <c r="J107" s="258"/>
      <c r="K107" s="258"/>
      <c r="L107" s="257"/>
      <c r="M107" s="258"/>
      <c r="N107" s="258"/>
      <c r="O107" s="258"/>
      <c r="P107" s="259"/>
      <c r="Q107" s="345"/>
    </row>
    <row r="108" spans="1:17" s="691" customFormat="1" ht="15" customHeight="1">
      <c r="A108" s="200">
        <v>70</v>
      </c>
      <c r="B108" s="773" t="s">
        <v>319</v>
      </c>
      <c r="C108" s="254">
        <v>5128439</v>
      </c>
      <c r="D108" s="264" t="s">
        <v>12</v>
      </c>
      <c r="E108" s="249" t="s">
        <v>305</v>
      </c>
      <c r="F108" s="254">
        <v>800</v>
      </c>
      <c r="G108" s="257">
        <v>896596</v>
      </c>
      <c r="H108" s="258">
        <v>897917</v>
      </c>
      <c r="I108" s="258">
        <f>G108-H108</f>
        <v>-1321</v>
      </c>
      <c r="J108" s="258">
        <f>$F108*I108</f>
        <v>-1056800</v>
      </c>
      <c r="K108" s="258">
        <f>J108/1000000</f>
        <v>-1.0568</v>
      </c>
      <c r="L108" s="257">
        <v>997620</v>
      </c>
      <c r="M108" s="258">
        <v>997637</v>
      </c>
      <c r="N108" s="258">
        <f>L108-M108</f>
        <v>-17</v>
      </c>
      <c r="O108" s="258">
        <f>$F108*N108</f>
        <v>-13600</v>
      </c>
      <c r="P108" s="259">
        <f>O108/1000000</f>
        <v>-0.0136</v>
      </c>
      <c r="Q108" s="353"/>
    </row>
    <row r="109" spans="1:17" ht="15" customHeight="1">
      <c r="A109" s="200"/>
      <c r="B109" s="540" t="s">
        <v>396</v>
      </c>
      <c r="C109" s="254"/>
      <c r="D109" s="264"/>
      <c r="E109" s="249"/>
      <c r="F109" s="254"/>
      <c r="G109" s="257"/>
      <c r="H109" s="258"/>
      <c r="I109" s="258"/>
      <c r="J109" s="258"/>
      <c r="K109" s="258"/>
      <c r="L109" s="257"/>
      <c r="M109" s="258"/>
      <c r="N109" s="258"/>
      <c r="O109" s="258"/>
      <c r="P109" s="258"/>
      <c r="Q109" s="353"/>
    </row>
    <row r="110" spans="1:17" ht="15" customHeight="1">
      <c r="A110" s="200">
        <v>71</v>
      </c>
      <c r="B110" s="541" t="s">
        <v>397</v>
      </c>
      <c r="C110" s="254">
        <v>4864839</v>
      </c>
      <c r="D110" s="264" t="s">
        <v>12</v>
      </c>
      <c r="E110" s="249" t="s">
        <v>305</v>
      </c>
      <c r="F110" s="254">
        <v>1000</v>
      </c>
      <c r="G110" s="257">
        <v>149</v>
      </c>
      <c r="H110" s="258">
        <v>225</v>
      </c>
      <c r="I110" s="258">
        <f>G110-H110</f>
        <v>-76</v>
      </c>
      <c r="J110" s="258">
        <f>$F110*I110</f>
        <v>-76000</v>
      </c>
      <c r="K110" s="258">
        <f>J110/1000000</f>
        <v>-0.076</v>
      </c>
      <c r="L110" s="257">
        <v>999973</v>
      </c>
      <c r="M110" s="258">
        <v>999973</v>
      </c>
      <c r="N110" s="258">
        <f>L110-M110</f>
        <v>0</v>
      </c>
      <c r="O110" s="258">
        <f>$F110*N110</f>
        <v>0</v>
      </c>
      <c r="P110" s="259">
        <f>O110/1000000</f>
        <v>0</v>
      </c>
      <c r="Q110" s="353"/>
    </row>
    <row r="111" spans="1:17" ht="15" customHeight="1">
      <c r="A111" s="200">
        <v>72</v>
      </c>
      <c r="B111" s="541" t="s">
        <v>401</v>
      </c>
      <c r="C111" s="254"/>
      <c r="D111" s="264"/>
      <c r="E111" s="249"/>
      <c r="F111" s="254"/>
      <c r="G111" s="257"/>
      <c r="H111" s="258"/>
      <c r="I111" s="258"/>
      <c r="J111" s="258"/>
      <c r="K111" s="258">
        <v>-0.471</v>
      </c>
      <c r="L111" s="257"/>
      <c r="M111" s="258"/>
      <c r="N111" s="258"/>
      <c r="O111" s="258"/>
      <c r="P111" s="259">
        <v>-0.022</v>
      </c>
      <c r="Q111" s="353" t="s">
        <v>485</v>
      </c>
    </row>
    <row r="112" spans="1:17" ht="15" customHeight="1">
      <c r="A112" s="200"/>
      <c r="B112" s="541"/>
      <c r="C112" s="254">
        <v>5128400</v>
      </c>
      <c r="D112" s="264" t="s">
        <v>12</v>
      </c>
      <c r="E112" s="249" t="s">
        <v>305</v>
      </c>
      <c r="F112" s="254">
        <v>1000</v>
      </c>
      <c r="G112" s="257">
        <v>997832</v>
      </c>
      <c r="H112" s="258">
        <v>998229</v>
      </c>
      <c r="I112" s="258">
        <f>G112-H112</f>
        <v>-397</v>
      </c>
      <c r="J112" s="258">
        <f>$F112*I112</f>
        <v>-397000</v>
      </c>
      <c r="K112" s="258">
        <f>J112/1000000</f>
        <v>-0.397</v>
      </c>
      <c r="L112" s="257">
        <v>999915</v>
      </c>
      <c r="M112" s="258">
        <v>999915</v>
      </c>
      <c r="N112" s="258">
        <f>L112-M112</f>
        <v>0</v>
      </c>
      <c r="O112" s="258">
        <f>$F112*N112</f>
        <v>0</v>
      </c>
      <c r="P112" s="259">
        <f>O112/1000000</f>
        <v>0</v>
      </c>
      <c r="Q112" s="353"/>
    </row>
    <row r="113" spans="1:17" ht="15" customHeight="1">
      <c r="A113" s="539"/>
      <c r="B113" s="214" t="s">
        <v>173</v>
      </c>
      <c r="C113" s="254"/>
      <c r="D113" s="264"/>
      <c r="E113" s="249"/>
      <c r="F113" s="254"/>
      <c r="G113" s="257"/>
      <c r="H113" s="258"/>
      <c r="I113" s="258"/>
      <c r="J113" s="258"/>
      <c r="K113" s="258"/>
      <c r="L113" s="257"/>
      <c r="M113" s="258"/>
      <c r="N113" s="258"/>
      <c r="O113" s="258"/>
      <c r="P113" s="258"/>
      <c r="Q113" s="345"/>
    </row>
    <row r="114" spans="1:17" ht="15" customHeight="1">
      <c r="A114" s="200">
        <v>73</v>
      </c>
      <c r="B114" s="234" t="s">
        <v>321</v>
      </c>
      <c r="C114" s="254">
        <v>4865072</v>
      </c>
      <c r="D114" s="264" t="s">
        <v>12</v>
      </c>
      <c r="E114" s="249" t="s">
        <v>305</v>
      </c>
      <c r="F114" s="254">
        <v>100</v>
      </c>
      <c r="G114" s="257">
        <v>1</v>
      </c>
      <c r="H114" s="258">
        <v>1</v>
      </c>
      <c r="I114" s="258">
        <f>G114-H114</f>
        <v>0</v>
      </c>
      <c r="J114" s="258">
        <f>$F114*I114</f>
        <v>0</v>
      </c>
      <c r="K114" s="258">
        <f>J114/1000000</f>
        <v>0</v>
      </c>
      <c r="L114" s="257">
        <v>999773</v>
      </c>
      <c r="M114" s="258">
        <v>999893</v>
      </c>
      <c r="N114" s="258">
        <f>L114-M114</f>
        <v>-120</v>
      </c>
      <c r="O114" s="258">
        <f>$F114*N114</f>
        <v>-12000</v>
      </c>
      <c r="P114" s="259">
        <f>O114/1000000</f>
        <v>-0.012</v>
      </c>
      <c r="Q114" s="353"/>
    </row>
    <row r="115" spans="1:17" s="645" customFormat="1" ht="15" customHeight="1">
      <c r="A115" s="200">
        <v>74</v>
      </c>
      <c r="B115" s="234" t="s">
        <v>322</v>
      </c>
      <c r="C115" s="254">
        <v>4865078</v>
      </c>
      <c r="D115" s="264" t="s">
        <v>12</v>
      </c>
      <c r="E115" s="249" t="s">
        <v>305</v>
      </c>
      <c r="F115" s="254">
        <v>100</v>
      </c>
      <c r="G115" s="257">
        <v>4</v>
      </c>
      <c r="H115" s="258">
        <v>4</v>
      </c>
      <c r="I115" s="258">
        <f>G115-H115</f>
        <v>0</v>
      </c>
      <c r="J115" s="258">
        <f>$F115*I115</f>
        <v>0</v>
      </c>
      <c r="K115" s="258">
        <f>J115/1000000</f>
        <v>0</v>
      </c>
      <c r="L115" s="257">
        <v>2865</v>
      </c>
      <c r="M115" s="258">
        <v>2827</v>
      </c>
      <c r="N115" s="258">
        <f>L115-M115</f>
        <v>38</v>
      </c>
      <c r="O115" s="258">
        <f>$F115*N115</f>
        <v>3800</v>
      </c>
      <c r="P115" s="259">
        <f>O115/1000000</f>
        <v>0.0038</v>
      </c>
      <c r="Q115" s="345"/>
    </row>
    <row r="116" spans="1:17" ht="15" customHeight="1">
      <c r="A116" s="539"/>
      <c r="B116" s="214" t="s">
        <v>375</v>
      </c>
      <c r="C116" s="254"/>
      <c r="D116" s="264"/>
      <c r="E116" s="249"/>
      <c r="F116" s="254"/>
      <c r="G116" s="257"/>
      <c r="H116" s="258"/>
      <c r="I116" s="258"/>
      <c r="J116" s="258"/>
      <c r="K116" s="258"/>
      <c r="L116" s="257"/>
      <c r="M116" s="258"/>
      <c r="N116" s="258"/>
      <c r="O116" s="258"/>
      <c r="P116" s="258"/>
      <c r="Q116" s="345"/>
    </row>
    <row r="117" spans="1:17" ht="15" customHeight="1">
      <c r="A117" s="200">
        <v>75</v>
      </c>
      <c r="B117" s="234" t="s">
        <v>376</v>
      </c>
      <c r="C117" s="254">
        <v>4864861</v>
      </c>
      <c r="D117" s="264" t="s">
        <v>12</v>
      </c>
      <c r="E117" s="249" t="s">
        <v>305</v>
      </c>
      <c r="F117" s="254">
        <v>500</v>
      </c>
      <c r="G117" s="257">
        <v>8692</v>
      </c>
      <c r="H117" s="258">
        <v>8989</v>
      </c>
      <c r="I117" s="258">
        <f aca="true" t="shared" si="24" ref="I117:I124">G117-H117</f>
        <v>-297</v>
      </c>
      <c r="J117" s="258">
        <f aca="true" t="shared" si="25" ref="J117:J124">$F117*I117</f>
        <v>-148500</v>
      </c>
      <c r="K117" s="258">
        <f aca="true" t="shared" si="26" ref="K117:K124">J117/1000000</f>
        <v>-0.1485</v>
      </c>
      <c r="L117" s="257">
        <v>3096</v>
      </c>
      <c r="M117" s="258">
        <v>3096</v>
      </c>
      <c r="N117" s="258">
        <f aca="true" t="shared" si="27" ref="N117:N124">L117-M117</f>
        <v>0</v>
      </c>
      <c r="O117" s="258">
        <f aca="true" t="shared" si="28" ref="O117:O124">$F117*N117</f>
        <v>0</v>
      </c>
      <c r="P117" s="259">
        <f aca="true" t="shared" si="29" ref="P117:P124">O117/1000000</f>
        <v>0</v>
      </c>
      <c r="Q117" s="353"/>
    </row>
    <row r="118" spans="1:17" ht="15" customHeight="1">
      <c r="A118" s="200">
        <v>76</v>
      </c>
      <c r="B118" s="234" t="s">
        <v>377</v>
      </c>
      <c r="C118" s="254">
        <v>4864877</v>
      </c>
      <c r="D118" s="264" t="s">
        <v>12</v>
      </c>
      <c r="E118" s="249" t="s">
        <v>305</v>
      </c>
      <c r="F118" s="254">
        <v>1000</v>
      </c>
      <c r="G118" s="257">
        <v>995230</v>
      </c>
      <c r="H118" s="258">
        <v>995821</v>
      </c>
      <c r="I118" s="258">
        <f t="shared" si="24"/>
        <v>-591</v>
      </c>
      <c r="J118" s="258">
        <f t="shared" si="25"/>
        <v>-591000</v>
      </c>
      <c r="K118" s="258">
        <f t="shared" si="26"/>
        <v>-0.591</v>
      </c>
      <c r="L118" s="257">
        <v>4209</v>
      </c>
      <c r="M118" s="258">
        <v>4209</v>
      </c>
      <c r="N118" s="258">
        <f t="shared" si="27"/>
        <v>0</v>
      </c>
      <c r="O118" s="258">
        <f t="shared" si="28"/>
        <v>0</v>
      </c>
      <c r="P118" s="259">
        <f t="shared" si="29"/>
        <v>0</v>
      </c>
      <c r="Q118" s="345"/>
    </row>
    <row r="119" spans="1:17" ht="15" customHeight="1">
      <c r="A119" s="200">
        <v>77</v>
      </c>
      <c r="B119" s="234" t="s">
        <v>378</v>
      </c>
      <c r="C119" s="254">
        <v>4864841</v>
      </c>
      <c r="D119" s="264" t="s">
        <v>12</v>
      </c>
      <c r="E119" s="249" t="s">
        <v>305</v>
      </c>
      <c r="F119" s="254">
        <v>1000</v>
      </c>
      <c r="G119" s="257">
        <v>980972</v>
      </c>
      <c r="H119" s="258">
        <v>981273</v>
      </c>
      <c r="I119" s="258">
        <f t="shared" si="24"/>
        <v>-301</v>
      </c>
      <c r="J119" s="258">
        <f t="shared" si="25"/>
        <v>-301000</v>
      </c>
      <c r="K119" s="258">
        <f t="shared" si="26"/>
        <v>-0.301</v>
      </c>
      <c r="L119" s="257">
        <v>552</v>
      </c>
      <c r="M119" s="258">
        <v>552</v>
      </c>
      <c r="N119" s="258">
        <f t="shared" si="27"/>
        <v>0</v>
      </c>
      <c r="O119" s="258">
        <f t="shared" si="28"/>
        <v>0</v>
      </c>
      <c r="P119" s="259">
        <f t="shared" si="29"/>
        <v>0</v>
      </c>
      <c r="Q119" s="345"/>
    </row>
    <row r="120" spans="1:17" ht="15" customHeight="1">
      <c r="A120" s="200">
        <v>78</v>
      </c>
      <c r="B120" s="234" t="s">
        <v>379</v>
      </c>
      <c r="C120" s="254">
        <v>4864882</v>
      </c>
      <c r="D120" s="264" t="s">
        <v>12</v>
      </c>
      <c r="E120" s="249" t="s">
        <v>305</v>
      </c>
      <c r="F120" s="254">
        <v>1000</v>
      </c>
      <c r="G120" s="257">
        <v>7376</v>
      </c>
      <c r="H120" s="258">
        <v>7433</v>
      </c>
      <c r="I120" s="258">
        <f t="shared" si="24"/>
        <v>-57</v>
      </c>
      <c r="J120" s="258">
        <f t="shared" si="25"/>
        <v>-57000</v>
      </c>
      <c r="K120" s="258">
        <f t="shared" si="26"/>
        <v>-0.057</v>
      </c>
      <c r="L120" s="257">
        <v>6924</v>
      </c>
      <c r="M120" s="258">
        <v>6924</v>
      </c>
      <c r="N120" s="258">
        <f t="shared" si="27"/>
        <v>0</v>
      </c>
      <c r="O120" s="258">
        <f t="shared" si="28"/>
        <v>0</v>
      </c>
      <c r="P120" s="259">
        <f t="shared" si="29"/>
        <v>0</v>
      </c>
      <c r="Q120" s="345"/>
    </row>
    <row r="121" spans="1:17" s="645" customFormat="1" ht="15" customHeight="1">
      <c r="A121" s="200">
        <v>79</v>
      </c>
      <c r="B121" s="234" t="s">
        <v>380</v>
      </c>
      <c r="C121" s="254">
        <v>4865064</v>
      </c>
      <c r="D121" s="264" t="s">
        <v>12</v>
      </c>
      <c r="E121" s="249" t="s">
        <v>305</v>
      </c>
      <c r="F121" s="254">
        <v>150</v>
      </c>
      <c r="G121" s="257">
        <v>996769</v>
      </c>
      <c r="H121" s="258">
        <v>998485</v>
      </c>
      <c r="I121" s="258">
        <f>G121-H121</f>
        <v>-1716</v>
      </c>
      <c r="J121" s="258">
        <f>$F121*I121</f>
        <v>-257400</v>
      </c>
      <c r="K121" s="258">
        <f>J121/1000000</f>
        <v>-0.2574</v>
      </c>
      <c r="L121" s="257">
        <v>240</v>
      </c>
      <c r="M121" s="258">
        <v>240</v>
      </c>
      <c r="N121" s="258">
        <f>L121-M121</f>
        <v>0</v>
      </c>
      <c r="O121" s="258">
        <f>$F121*N121</f>
        <v>0</v>
      </c>
      <c r="P121" s="258">
        <f>O121/1000000</f>
        <v>0</v>
      </c>
      <c r="Q121" s="353"/>
    </row>
    <row r="122" spans="1:17" ht="15" customHeight="1">
      <c r="A122" s="200">
        <v>80</v>
      </c>
      <c r="B122" s="234" t="s">
        <v>381</v>
      </c>
      <c r="C122" s="254">
        <v>5295123</v>
      </c>
      <c r="D122" s="264" t="s">
        <v>12</v>
      </c>
      <c r="E122" s="249" t="s">
        <v>305</v>
      </c>
      <c r="F122" s="254">
        <v>100</v>
      </c>
      <c r="G122" s="257">
        <v>243</v>
      </c>
      <c r="H122" s="258">
        <v>1737</v>
      </c>
      <c r="I122" s="258">
        <f>G122-H122</f>
        <v>-1494</v>
      </c>
      <c r="J122" s="258">
        <f>$F122*I122</f>
        <v>-149400</v>
      </c>
      <c r="K122" s="258">
        <f>J122/1000000</f>
        <v>-0.1494</v>
      </c>
      <c r="L122" s="257">
        <v>912141</v>
      </c>
      <c r="M122" s="258">
        <v>912140</v>
      </c>
      <c r="N122" s="258">
        <f>L122-M122</f>
        <v>1</v>
      </c>
      <c r="O122" s="258">
        <f>$F122*N122</f>
        <v>100</v>
      </c>
      <c r="P122" s="258">
        <f>O122/1000000</f>
        <v>0.0001</v>
      </c>
      <c r="Q122" s="353"/>
    </row>
    <row r="123" spans="1:17" ht="15" customHeight="1">
      <c r="A123" s="200">
        <v>81</v>
      </c>
      <c r="B123" s="234" t="s">
        <v>403</v>
      </c>
      <c r="C123" s="254">
        <v>4864790</v>
      </c>
      <c r="D123" s="264" t="s">
        <v>12</v>
      </c>
      <c r="E123" s="249" t="s">
        <v>305</v>
      </c>
      <c r="F123" s="254">
        <v>266.67</v>
      </c>
      <c r="G123" s="257">
        <v>1122</v>
      </c>
      <c r="H123" s="258">
        <v>155</v>
      </c>
      <c r="I123" s="258">
        <f>G123-H123</f>
        <v>967</v>
      </c>
      <c r="J123" s="258">
        <f>$F123*I123</f>
        <v>257869.89</v>
      </c>
      <c r="K123" s="258">
        <f>J123/1000000</f>
        <v>0.25786989</v>
      </c>
      <c r="L123" s="257">
        <v>642</v>
      </c>
      <c r="M123" s="258">
        <v>642</v>
      </c>
      <c r="N123" s="258">
        <f>L123-M123</f>
        <v>0</v>
      </c>
      <c r="O123" s="258">
        <f>$F123*N123</f>
        <v>0</v>
      </c>
      <c r="P123" s="258">
        <f>O123/1000000</f>
        <v>0</v>
      </c>
      <c r="Q123" s="353"/>
    </row>
    <row r="124" spans="1:17" s="90" customFormat="1" ht="15" customHeight="1">
      <c r="A124" s="246">
        <v>82</v>
      </c>
      <c r="B124" s="234" t="s">
        <v>404</v>
      </c>
      <c r="C124" s="550">
        <v>4864847</v>
      </c>
      <c r="D124" s="550" t="s">
        <v>12</v>
      </c>
      <c r="E124" s="249" t="s">
        <v>305</v>
      </c>
      <c r="F124" s="209">
        <v>1000</v>
      </c>
      <c r="G124" s="257">
        <v>5369</v>
      </c>
      <c r="H124" s="258">
        <v>5481</v>
      </c>
      <c r="I124" s="235">
        <f t="shared" si="24"/>
        <v>-112</v>
      </c>
      <c r="J124" s="235">
        <f t="shared" si="25"/>
        <v>-112000</v>
      </c>
      <c r="K124" s="209">
        <f t="shared" si="26"/>
        <v>-0.112</v>
      </c>
      <c r="L124" s="257">
        <v>7982</v>
      </c>
      <c r="M124" s="258">
        <v>7982</v>
      </c>
      <c r="N124" s="235">
        <f t="shared" si="27"/>
        <v>0</v>
      </c>
      <c r="O124" s="235">
        <f t="shared" si="28"/>
        <v>0</v>
      </c>
      <c r="P124" s="209">
        <f t="shared" si="29"/>
        <v>0</v>
      </c>
      <c r="Q124" s="353"/>
    </row>
    <row r="125" spans="1:17" ht="15" customHeight="1">
      <c r="A125" s="539"/>
      <c r="B125" s="263" t="s">
        <v>413</v>
      </c>
      <c r="C125" s="32"/>
      <c r="D125" s="98"/>
      <c r="E125" s="81"/>
      <c r="F125" s="33"/>
      <c r="G125" s="257"/>
      <c r="H125" s="258"/>
      <c r="I125" s="244"/>
      <c r="J125" s="244"/>
      <c r="K125" s="244"/>
      <c r="L125" s="257"/>
      <c r="M125" s="258"/>
      <c r="N125" s="244"/>
      <c r="O125" s="244"/>
      <c r="P125" s="244"/>
      <c r="Q125" s="346"/>
    </row>
    <row r="126" spans="1:17" ht="15" customHeight="1">
      <c r="A126" s="246">
        <v>83</v>
      </c>
      <c r="B126" s="590" t="s">
        <v>414</v>
      </c>
      <c r="C126" s="32">
        <v>4865158</v>
      </c>
      <c r="D126" s="98" t="s">
        <v>12</v>
      </c>
      <c r="E126" s="81" t="s">
        <v>305</v>
      </c>
      <c r="F126" s="347">
        <v>200</v>
      </c>
      <c r="G126" s="257">
        <v>991766</v>
      </c>
      <c r="H126" s="258">
        <v>991876</v>
      </c>
      <c r="I126" s="244">
        <f>G126-H126</f>
        <v>-110</v>
      </c>
      <c r="J126" s="244">
        <f>$F126*I126</f>
        <v>-22000</v>
      </c>
      <c r="K126" s="244">
        <f>J126/1000000</f>
        <v>-0.022</v>
      </c>
      <c r="L126" s="257">
        <v>20560</v>
      </c>
      <c r="M126" s="258">
        <v>20571</v>
      </c>
      <c r="N126" s="244">
        <f>L126-M126</f>
        <v>-11</v>
      </c>
      <c r="O126" s="244">
        <f>$F126*N126</f>
        <v>-2200</v>
      </c>
      <c r="P126" s="244">
        <f>O126/1000000</f>
        <v>-0.0022</v>
      </c>
      <c r="Q126" s="346"/>
    </row>
    <row r="127" spans="1:17" ht="15" customHeight="1">
      <c r="A127" s="246">
        <v>84</v>
      </c>
      <c r="B127" s="590" t="s">
        <v>415</v>
      </c>
      <c r="C127" s="32">
        <v>4864816</v>
      </c>
      <c r="D127" s="98" t="s">
        <v>12</v>
      </c>
      <c r="E127" s="81" t="s">
        <v>305</v>
      </c>
      <c r="F127" s="347">
        <v>187.5</v>
      </c>
      <c r="G127" s="257">
        <v>983853</v>
      </c>
      <c r="H127" s="258">
        <v>984594</v>
      </c>
      <c r="I127" s="244">
        <f>G127-H127</f>
        <v>-741</v>
      </c>
      <c r="J127" s="244">
        <f>$F127*I127</f>
        <v>-138937.5</v>
      </c>
      <c r="K127" s="244">
        <f>J127/1000000</f>
        <v>-0.1389375</v>
      </c>
      <c r="L127" s="257">
        <v>4307</v>
      </c>
      <c r="M127" s="258">
        <v>4306</v>
      </c>
      <c r="N127" s="244">
        <f>L127-M127</f>
        <v>1</v>
      </c>
      <c r="O127" s="244">
        <f>$F127*N127</f>
        <v>187.5</v>
      </c>
      <c r="P127" s="244">
        <f>O127/1000000</f>
        <v>0.0001875</v>
      </c>
      <c r="Q127" s="346"/>
    </row>
    <row r="128" spans="1:17" ht="15" customHeight="1">
      <c r="A128" s="246">
        <v>85</v>
      </c>
      <c r="B128" s="590" t="s">
        <v>416</v>
      </c>
      <c r="C128" s="32">
        <v>4864808</v>
      </c>
      <c r="D128" s="98" t="s">
        <v>12</v>
      </c>
      <c r="E128" s="81" t="s">
        <v>305</v>
      </c>
      <c r="F128" s="347">
        <v>187.5</v>
      </c>
      <c r="G128" s="257">
        <v>981023</v>
      </c>
      <c r="H128" s="258">
        <v>981093</v>
      </c>
      <c r="I128" s="244">
        <f>G128-H128</f>
        <v>-70</v>
      </c>
      <c r="J128" s="244">
        <f>$F128*I128</f>
        <v>-13125</v>
      </c>
      <c r="K128" s="244">
        <f>J128/1000000</f>
        <v>-0.013125</v>
      </c>
      <c r="L128" s="257">
        <v>3422</v>
      </c>
      <c r="M128" s="258">
        <v>3435</v>
      </c>
      <c r="N128" s="244">
        <f>L128-M128</f>
        <v>-13</v>
      </c>
      <c r="O128" s="244">
        <f>$F128*N128</f>
        <v>-2437.5</v>
      </c>
      <c r="P128" s="244">
        <f>O128/1000000</f>
        <v>-0.0024375</v>
      </c>
      <c r="Q128" s="346"/>
    </row>
    <row r="129" spans="1:17" ht="15" customHeight="1">
      <c r="A129" s="246">
        <v>86</v>
      </c>
      <c r="B129" s="590" t="s">
        <v>475</v>
      </c>
      <c r="C129" s="32">
        <v>4865094</v>
      </c>
      <c r="D129" s="98" t="s">
        <v>12</v>
      </c>
      <c r="E129" s="81" t="s">
        <v>305</v>
      </c>
      <c r="F129" s="347">
        <v>1875</v>
      </c>
      <c r="G129" s="257">
        <v>999998</v>
      </c>
      <c r="H129" s="258">
        <v>1000000</v>
      </c>
      <c r="I129" s="244">
        <f>G129-H129</f>
        <v>-2</v>
      </c>
      <c r="J129" s="244">
        <f>$F129*I129</f>
        <v>-3750</v>
      </c>
      <c r="K129" s="244">
        <f>J129/1000000</f>
        <v>-0.00375</v>
      </c>
      <c r="L129" s="257">
        <v>999999</v>
      </c>
      <c r="M129" s="258">
        <v>999999</v>
      </c>
      <c r="N129" s="244">
        <f>L129-M129</f>
        <v>0</v>
      </c>
      <c r="O129" s="244">
        <f>$F129*N129</f>
        <v>0</v>
      </c>
      <c r="P129" s="244">
        <f>O129/1000000</f>
        <v>0</v>
      </c>
      <c r="Q129" s="366"/>
    </row>
    <row r="130" spans="1:17" s="371" customFormat="1" ht="17.25" thickBot="1">
      <c r="A130" s="619">
        <v>87</v>
      </c>
      <c r="B130" s="620" t="s">
        <v>417</v>
      </c>
      <c r="C130" s="584">
        <v>4864822</v>
      </c>
      <c r="D130" s="192" t="s">
        <v>12</v>
      </c>
      <c r="E130" s="193" t="s">
        <v>305</v>
      </c>
      <c r="F130" s="584">
        <v>100</v>
      </c>
      <c r="G130" s="343">
        <v>993197</v>
      </c>
      <c r="H130" s="344">
        <v>993246</v>
      </c>
      <c r="I130" s="248">
        <f>G130-H130</f>
        <v>-49</v>
      </c>
      <c r="J130" s="248">
        <f>$F130*I130</f>
        <v>-4900</v>
      </c>
      <c r="K130" s="248">
        <f>J130/1000000</f>
        <v>-0.0049</v>
      </c>
      <c r="L130" s="343">
        <v>30602</v>
      </c>
      <c r="M130" s="344">
        <v>30613</v>
      </c>
      <c r="N130" s="248">
        <f>L130-M130</f>
        <v>-11</v>
      </c>
      <c r="O130" s="248">
        <f>$F130*N130</f>
        <v>-1100</v>
      </c>
      <c r="P130" s="248">
        <f>O130/1000000</f>
        <v>-0.0011</v>
      </c>
      <c r="Q130" s="621"/>
    </row>
    <row r="131" spans="1:17" s="368" customFormat="1" ht="7.5" customHeight="1" thickTop="1">
      <c r="A131" s="37"/>
      <c r="B131" s="603"/>
      <c r="C131" s="369"/>
      <c r="D131" s="98"/>
      <c r="E131" s="81"/>
      <c r="F131" s="369"/>
      <c r="G131" s="258"/>
      <c r="H131" s="258"/>
      <c r="I131" s="244"/>
      <c r="J131" s="244"/>
      <c r="K131" s="244"/>
      <c r="L131" s="258"/>
      <c r="M131" s="258"/>
      <c r="N131" s="244"/>
      <c r="O131" s="244"/>
      <c r="P131" s="244"/>
      <c r="Q131" s="629"/>
    </row>
    <row r="132" spans="1:16" ht="21" customHeight="1">
      <c r="A132" s="153" t="s">
        <v>273</v>
      </c>
      <c r="C132" s="46"/>
      <c r="D132" s="78"/>
      <c r="E132" s="78"/>
      <c r="F132" s="455"/>
      <c r="K132" s="456">
        <f>SUM(K8:K131)</f>
        <v>-41.23853836799999</v>
      </c>
      <c r="L132" s="18"/>
      <c r="M132" s="18"/>
      <c r="N132" s="18"/>
      <c r="O132" s="18"/>
      <c r="P132" s="456">
        <f>SUM(P8:P131)</f>
        <v>-3.1935040080000006</v>
      </c>
    </row>
    <row r="133" spans="3:16" ht="9.75" customHeight="1" hidden="1">
      <c r="C133" s="78"/>
      <c r="D133" s="78"/>
      <c r="E133" s="78"/>
      <c r="F133" s="455"/>
      <c r="L133" s="409"/>
      <c r="M133" s="409"/>
      <c r="N133" s="409"/>
      <c r="O133" s="409"/>
      <c r="P133" s="409"/>
    </row>
    <row r="134" spans="1:17" ht="24" thickBot="1">
      <c r="A134" s="303" t="s">
        <v>176</v>
      </c>
      <c r="C134" s="78"/>
      <c r="D134" s="78"/>
      <c r="E134" s="78"/>
      <c r="F134" s="455"/>
      <c r="G134" s="368"/>
      <c r="H134" s="368"/>
      <c r="I134" s="39" t="s">
        <v>354</v>
      </c>
      <c r="J134" s="368"/>
      <c r="K134" s="368"/>
      <c r="L134" s="369"/>
      <c r="M134" s="369"/>
      <c r="N134" s="39" t="s">
        <v>355</v>
      </c>
      <c r="O134" s="369"/>
      <c r="P134" s="369"/>
      <c r="Q134" s="452" t="str">
        <f>NDPL!$Q$1</f>
        <v>JANUARY-2023</v>
      </c>
    </row>
    <row r="135" spans="1:17" ht="39.75" thickBot="1" thickTop="1">
      <c r="A135" s="384" t="s">
        <v>8</v>
      </c>
      <c r="B135" s="385" t="s">
        <v>9</v>
      </c>
      <c r="C135" s="386" t="s">
        <v>1</v>
      </c>
      <c r="D135" s="386" t="s">
        <v>2</v>
      </c>
      <c r="E135" s="386" t="s">
        <v>3</v>
      </c>
      <c r="F135" s="457" t="s">
        <v>10</v>
      </c>
      <c r="G135" s="384" t="str">
        <f>NDPL!G5</f>
        <v>FINAL READING 31/01/2023</v>
      </c>
      <c r="H135" s="386" t="str">
        <f>NDPL!H5</f>
        <v>INTIAL READING 01/01/2023</v>
      </c>
      <c r="I135" s="386" t="s">
        <v>4</v>
      </c>
      <c r="J135" s="386" t="s">
        <v>5</v>
      </c>
      <c r="K135" s="386" t="s">
        <v>6</v>
      </c>
      <c r="L135" s="384" t="str">
        <f>NDPL!G5</f>
        <v>FINAL READING 31/01/2023</v>
      </c>
      <c r="M135" s="386" t="str">
        <f>NDPL!H5</f>
        <v>INTIAL READING 01/01/2023</v>
      </c>
      <c r="N135" s="386" t="s">
        <v>4</v>
      </c>
      <c r="O135" s="386" t="s">
        <v>5</v>
      </c>
      <c r="P135" s="386" t="s">
        <v>6</v>
      </c>
      <c r="Q135" s="402" t="s">
        <v>270</v>
      </c>
    </row>
    <row r="136" spans="3:16" ht="18" thickBot="1" thickTop="1">
      <c r="C136" s="78"/>
      <c r="D136" s="78"/>
      <c r="E136" s="78"/>
      <c r="F136" s="455"/>
      <c r="L136" s="409"/>
      <c r="M136" s="409"/>
      <c r="N136" s="409"/>
      <c r="O136" s="409"/>
      <c r="P136" s="409"/>
    </row>
    <row r="137" spans="1:17" ht="18" customHeight="1" thickTop="1">
      <c r="A137" s="268"/>
      <c r="B137" s="269" t="s">
        <v>163</v>
      </c>
      <c r="C137" s="247"/>
      <c r="D137" s="79"/>
      <c r="E137" s="79"/>
      <c r="F137" s="243"/>
      <c r="G137" s="42"/>
      <c r="H137" s="350"/>
      <c r="I137" s="350"/>
      <c r="J137" s="350"/>
      <c r="K137" s="458"/>
      <c r="L137" s="411"/>
      <c r="M137" s="412"/>
      <c r="N137" s="412"/>
      <c r="O137" s="412"/>
      <c r="P137" s="413"/>
      <c r="Q137" s="408"/>
    </row>
    <row r="138" spans="1:17" ht="18">
      <c r="A138" s="246">
        <v>1</v>
      </c>
      <c r="B138" s="270" t="s">
        <v>164</v>
      </c>
      <c r="C138" s="254">
        <v>4865151</v>
      </c>
      <c r="D138" s="98" t="s">
        <v>12</v>
      </c>
      <c r="E138" s="81" t="s">
        <v>305</v>
      </c>
      <c r="F138" s="244">
        <v>-500</v>
      </c>
      <c r="G138" s="257">
        <v>21924</v>
      </c>
      <c r="H138" s="258">
        <v>21926</v>
      </c>
      <c r="I138" s="215">
        <f>G138-H138</f>
        <v>-2</v>
      </c>
      <c r="J138" s="215">
        <f>$F138*I138</f>
        <v>1000</v>
      </c>
      <c r="K138" s="215">
        <f>J138/1000000</f>
        <v>0.001</v>
      </c>
      <c r="L138" s="257">
        <v>5226</v>
      </c>
      <c r="M138" s="258">
        <v>5248</v>
      </c>
      <c r="N138" s="215">
        <f>L138-M138</f>
        <v>-22</v>
      </c>
      <c r="O138" s="215">
        <f>$F138*N138</f>
        <v>11000</v>
      </c>
      <c r="P138" s="215">
        <f>O138/1000000</f>
        <v>0.011</v>
      </c>
      <c r="Q138" s="357"/>
    </row>
    <row r="139" spans="1:17" ht="18" customHeight="1">
      <c r="A139" s="246"/>
      <c r="B139" s="271" t="s">
        <v>39</v>
      </c>
      <c r="C139" s="254"/>
      <c r="D139" s="98"/>
      <c r="E139" s="98"/>
      <c r="F139" s="244"/>
      <c r="G139" s="257"/>
      <c r="H139" s="258"/>
      <c r="I139" s="215"/>
      <c r="J139" s="215"/>
      <c r="K139" s="215"/>
      <c r="L139" s="257"/>
      <c r="M139" s="258"/>
      <c r="N139" s="215"/>
      <c r="O139" s="215"/>
      <c r="P139" s="215"/>
      <c r="Q139" s="354"/>
    </row>
    <row r="140" spans="1:17" ht="18" customHeight="1">
      <c r="A140" s="246"/>
      <c r="B140" s="271" t="s">
        <v>110</v>
      </c>
      <c r="C140" s="254"/>
      <c r="D140" s="98"/>
      <c r="E140" s="98"/>
      <c r="F140" s="244"/>
      <c r="G140" s="257"/>
      <c r="H140" s="258"/>
      <c r="I140" s="215"/>
      <c r="J140" s="215"/>
      <c r="K140" s="215"/>
      <c r="L140" s="257"/>
      <c r="M140" s="258"/>
      <c r="N140" s="215"/>
      <c r="O140" s="215"/>
      <c r="P140" s="215"/>
      <c r="Q140" s="354"/>
    </row>
    <row r="141" spans="1:17" ht="18" customHeight="1">
      <c r="A141" s="246">
        <v>2</v>
      </c>
      <c r="B141" s="270" t="s">
        <v>111</v>
      </c>
      <c r="C141" s="254">
        <v>4865137</v>
      </c>
      <c r="D141" s="98" t="s">
        <v>12</v>
      </c>
      <c r="E141" s="81" t="s">
        <v>305</v>
      </c>
      <c r="F141" s="244">
        <v>-1000</v>
      </c>
      <c r="G141" s="257">
        <v>0</v>
      </c>
      <c r="H141" s="258">
        <v>0</v>
      </c>
      <c r="I141" s="215">
        <f>G141-H141</f>
        <v>0</v>
      </c>
      <c r="J141" s="215">
        <f>$F141*I141</f>
        <v>0</v>
      </c>
      <c r="K141" s="215">
        <f>J141/1000000</f>
        <v>0</v>
      </c>
      <c r="L141" s="257">
        <v>0</v>
      </c>
      <c r="M141" s="258">
        <v>0</v>
      </c>
      <c r="N141" s="215">
        <f>L141-M141</f>
        <v>0</v>
      </c>
      <c r="O141" s="215">
        <f>$F141*N141</f>
        <v>0</v>
      </c>
      <c r="P141" s="215">
        <f>O141/1000000</f>
        <v>0</v>
      </c>
      <c r="Q141" s="354"/>
    </row>
    <row r="142" spans="1:17" ht="18" customHeight="1">
      <c r="A142" s="246">
        <v>3</v>
      </c>
      <c r="B142" s="245" t="s">
        <v>112</v>
      </c>
      <c r="C142" s="254">
        <v>4864828</v>
      </c>
      <c r="D142" s="71" t="s">
        <v>12</v>
      </c>
      <c r="E142" s="81" t="s">
        <v>305</v>
      </c>
      <c r="F142" s="244">
        <v>-133.33</v>
      </c>
      <c r="G142" s="257">
        <v>992418</v>
      </c>
      <c r="H142" s="258">
        <v>992433</v>
      </c>
      <c r="I142" s="215">
        <f>G142-H142</f>
        <v>-15</v>
      </c>
      <c r="J142" s="215">
        <f>$F142*I142</f>
        <v>1999.9500000000003</v>
      </c>
      <c r="K142" s="215">
        <f>J142/1000000</f>
        <v>0.0019999500000000003</v>
      </c>
      <c r="L142" s="257">
        <v>8385</v>
      </c>
      <c r="M142" s="258">
        <v>8771</v>
      </c>
      <c r="N142" s="215">
        <f>L142-M142</f>
        <v>-386</v>
      </c>
      <c r="O142" s="215">
        <f>$F142*N142</f>
        <v>51465.380000000005</v>
      </c>
      <c r="P142" s="215">
        <f>O142/1000000</f>
        <v>0.051465380000000005</v>
      </c>
      <c r="Q142" s="354"/>
    </row>
    <row r="143" spans="1:17" ht="18" customHeight="1">
      <c r="A143" s="246">
        <v>4</v>
      </c>
      <c r="B143" s="270" t="s">
        <v>165</v>
      </c>
      <c r="C143" s="254">
        <v>4865164</v>
      </c>
      <c r="D143" s="98" t="s">
        <v>12</v>
      </c>
      <c r="E143" s="81" t="s">
        <v>305</v>
      </c>
      <c r="F143" s="244">
        <v>-666.667</v>
      </c>
      <c r="G143" s="257">
        <v>999821</v>
      </c>
      <c r="H143" s="258">
        <v>999866</v>
      </c>
      <c r="I143" s="215">
        <f>G143-H143</f>
        <v>-45</v>
      </c>
      <c r="J143" s="215">
        <f>$F143*I143</f>
        <v>30000.015000000003</v>
      </c>
      <c r="K143" s="215">
        <f>J143/1000000</f>
        <v>0.030000015</v>
      </c>
      <c r="L143" s="257">
        <v>493</v>
      </c>
      <c r="M143" s="258">
        <v>480</v>
      </c>
      <c r="N143" s="215">
        <f>L143-M143</f>
        <v>13</v>
      </c>
      <c r="O143" s="215">
        <f>$F143*N143</f>
        <v>-8666.671</v>
      </c>
      <c r="P143" s="215">
        <f>O143/1000000</f>
        <v>-0.008666671</v>
      </c>
      <c r="Q143" s="354"/>
    </row>
    <row r="144" spans="1:17" ht="18" customHeight="1">
      <c r="A144" s="246">
        <v>5</v>
      </c>
      <c r="B144" s="270" t="s">
        <v>166</v>
      </c>
      <c r="C144" s="254">
        <v>4864845</v>
      </c>
      <c r="D144" s="98" t="s">
        <v>12</v>
      </c>
      <c r="E144" s="81" t="s">
        <v>305</v>
      </c>
      <c r="F144" s="244">
        <v>-1000</v>
      </c>
      <c r="G144" s="257">
        <v>1134</v>
      </c>
      <c r="H144" s="258">
        <v>1168</v>
      </c>
      <c r="I144" s="215">
        <f>G144-H144</f>
        <v>-34</v>
      </c>
      <c r="J144" s="215">
        <f>$F144*I144</f>
        <v>34000</v>
      </c>
      <c r="K144" s="215">
        <f>J144/1000000</f>
        <v>0.034</v>
      </c>
      <c r="L144" s="257">
        <v>273</v>
      </c>
      <c r="M144" s="258">
        <v>290</v>
      </c>
      <c r="N144" s="215">
        <f>L144-M144</f>
        <v>-17</v>
      </c>
      <c r="O144" s="215">
        <f>$F144*N144</f>
        <v>17000</v>
      </c>
      <c r="P144" s="215">
        <f>O144/1000000</f>
        <v>0.017</v>
      </c>
      <c r="Q144" s="354"/>
    </row>
    <row r="145" spans="1:17" ht="18" customHeight="1">
      <c r="A145" s="246"/>
      <c r="B145" s="272" t="s">
        <v>167</v>
      </c>
      <c r="C145" s="254"/>
      <c r="D145" s="71"/>
      <c r="E145" s="71"/>
      <c r="F145" s="244"/>
      <c r="G145" s="257"/>
      <c r="H145" s="258"/>
      <c r="I145" s="215"/>
      <c r="J145" s="215"/>
      <c r="K145" s="215"/>
      <c r="L145" s="257"/>
      <c r="M145" s="258"/>
      <c r="N145" s="215"/>
      <c r="O145" s="215"/>
      <c r="P145" s="215"/>
      <c r="Q145" s="354"/>
    </row>
    <row r="146" spans="1:17" ht="18" customHeight="1">
      <c r="A146" s="246"/>
      <c r="B146" s="272" t="s">
        <v>102</v>
      </c>
      <c r="C146" s="254"/>
      <c r="D146" s="71"/>
      <c r="E146" s="71"/>
      <c r="F146" s="244"/>
      <c r="G146" s="257"/>
      <c r="H146" s="258"/>
      <c r="I146" s="215"/>
      <c r="J146" s="215"/>
      <c r="K146" s="215"/>
      <c r="L146" s="257"/>
      <c r="M146" s="258"/>
      <c r="N146" s="215"/>
      <c r="O146" s="215"/>
      <c r="P146" s="215"/>
      <c r="Q146" s="354"/>
    </row>
    <row r="147" spans="1:17" s="375" customFormat="1" ht="18">
      <c r="A147" s="360">
        <v>6</v>
      </c>
      <c r="B147" s="361" t="s">
        <v>357</v>
      </c>
      <c r="C147" s="362">
        <v>4864955</v>
      </c>
      <c r="D147" s="129" t="s">
        <v>12</v>
      </c>
      <c r="E147" s="130" t="s">
        <v>305</v>
      </c>
      <c r="F147" s="363">
        <v>-1000</v>
      </c>
      <c r="G147" s="257">
        <v>990059</v>
      </c>
      <c r="H147" s="258">
        <v>990295</v>
      </c>
      <c r="I147" s="340">
        <f>G147-H147</f>
        <v>-236</v>
      </c>
      <c r="J147" s="340">
        <f>$F147*I147</f>
        <v>236000</v>
      </c>
      <c r="K147" s="340">
        <f>J147/1000000</f>
        <v>0.236</v>
      </c>
      <c r="L147" s="257">
        <v>2543</v>
      </c>
      <c r="M147" s="258">
        <v>2543</v>
      </c>
      <c r="N147" s="340">
        <f>L147-M147</f>
        <v>0</v>
      </c>
      <c r="O147" s="340">
        <f>$F147*N147</f>
        <v>0</v>
      </c>
      <c r="P147" s="340">
        <f>O147/1000000</f>
        <v>0</v>
      </c>
      <c r="Q147" s="546"/>
    </row>
    <row r="148" spans="1:17" ht="18">
      <c r="A148" s="246">
        <v>7</v>
      </c>
      <c r="B148" s="270" t="s">
        <v>168</v>
      </c>
      <c r="C148" s="254">
        <v>4864820</v>
      </c>
      <c r="D148" s="98" t="s">
        <v>12</v>
      </c>
      <c r="E148" s="81" t="s">
        <v>305</v>
      </c>
      <c r="F148" s="244">
        <v>-160</v>
      </c>
      <c r="G148" s="257">
        <v>2861</v>
      </c>
      <c r="H148" s="258">
        <v>2927</v>
      </c>
      <c r="I148" s="215">
        <f>G148-H148</f>
        <v>-66</v>
      </c>
      <c r="J148" s="215">
        <f>$F148*I148</f>
        <v>10560</v>
      </c>
      <c r="K148" s="215">
        <f>J148/1000000</f>
        <v>0.01056</v>
      </c>
      <c r="L148" s="257">
        <v>38602</v>
      </c>
      <c r="M148" s="258">
        <v>38531</v>
      </c>
      <c r="N148" s="215">
        <f>L148-M148</f>
        <v>71</v>
      </c>
      <c r="O148" s="215">
        <f>$F148*N148</f>
        <v>-11360</v>
      </c>
      <c r="P148" s="215">
        <f>O148/1000000</f>
        <v>-0.01136</v>
      </c>
      <c r="Q148" s="547"/>
    </row>
    <row r="149" spans="1:17" ht="18" customHeight="1">
      <c r="A149" s="246">
        <v>8</v>
      </c>
      <c r="B149" s="270" t="s">
        <v>169</v>
      </c>
      <c r="C149" s="254">
        <v>4864811</v>
      </c>
      <c r="D149" s="98" t="s">
        <v>12</v>
      </c>
      <c r="E149" s="81" t="s">
        <v>305</v>
      </c>
      <c r="F149" s="244">
        <v>-200</v>
      </c>
      <c r="G149" s="257">
        <v>3855</v>
      </c>
      <c r="H149" s="258">
        <v>3853</v>
      </c>
      <c r="I149" s="215">
        <f>G149-H149</f>
        <v>2</v>
      </c>
      <c r="J149" s="215">
        <f>$F149*I149</f>
        <v>-400</v>
      </c>
      <c r="K149" s="215">
        <f>J149/1000000</f>
        <v>-0.0004</v>
      </c>
      <c r="L149" s="257">
        <v>18745</v>
      </c>
      <c r="M149" s="258">
        <v>18652</v>
      </c>
      <c r="N149" s="215">
        <f>L149-M149</f>
        <v>93</v>
      </c>
      <c r="O149" s="215">
        <f>$F149*N149</f>
        <v>-18600</v>
      </c>
      <c r="P149" s="215">
        <f>O149/1000000</f>
        <v>-0.0186</v>
      </c>
      <c r="Q149" s="354"/>
    </row>
    <row r="150" spans="1:17" ht="18" customHeight="1">
      <c r="A150" s="246">
        <v>9</v>
      </c>
      <c r="B150" s="270" t="s">
        <v>366</v>
      </c>
      <c r="C150" s="254">
        <v>4864961</v>
      </c>
      <c r="D150" s="98" t="s">
        <v>12</v>
      </c>
      <c r="E150" s="81" t="s">
        <v>305</v>
      </c>
      <c r="F150" s="244">
        <v>-1000</v>
      </c>
      <c r="G150" s="257">
        <v>969008</v>
      </c>
      <c r="H150" s="258">
        <v>969716</v>
      </c>
      <c r="I150" s="215">
        <f>G150-H150</f>
        <v>-708</v>
      </c>
      <c r="J150" s="215">
        <f>$F150*I150</f>
        <v>708000</v>
      </c>
      <c r="K150" s="215">
        <f>J150/1000000</f>
        <v>0.708</v>
      </c>
      <c r="L150" s="257">
        <v>999380</v>
      </c>
      <c r="M150" s="258">
        <v>999381</v>
      </c>
      <c r="N150" s="215">
        <f>L150-M150</f>
        <v>-1</v>
      </c>
      <c r="O150" s="215">
        <f>$F150*N150</f>
        <v>1000</v>
      </c>
      <c r="P150" s="215">
        <f>O150/1000000</f>
        <v>0.001</v>
      </c>
      <c r="Q150" s="342"/>
    </row>
    <row r="151" spans="1:17" ht="18" customHeight="1">
      <c r="A151" s="246"/>
      <c r="B151" s="271" t="s">
        <v>102</v>
      </c>
      <c r="C151" s="254"/>
      <c r="D151" s="98"/>
      <c r="E151" s="98"/>
      <c r="F151" s="244"/>
      <c r="G151" s="257"/>
      <c r="H151" s="258"/>
      <c r="I151" s="215"/>
      <c r="J151" s="215"/>
      <c r="K151" s="215"/>
      <c r="L151" s="257"/>
      <c r="M151" s="258"/>
      <c r="N151" s="215"/>
      <c r="O151" s="215"/>
      <c r="P151" s="215"/>
      <c r="Q151" s="354"/>
    </row>
    <row r="152" spans="1:17" ht="18" customHeight="1">
      <c r="A152" s="246">
        <v>10</v>
      </c>
      <c r="B152" s="270" t="s">
        <v>170</v>
      </c>
      <c r="C152" s="254">
        <v>4902580</v>
      </c>
      <c r="D152" s="98" t="s">
        <v>12</v>
      </c>
      <c r="E152" s="81" t="s">
        <v>305</v>
      </c>
      <c r="F152" s="244">
        <v>-100</v>
      </c>
      <c r="G152" s="257">
        <v>732</v>
      </c>
      <c r="H152" s="258">
        <v>752</v>
      </c>
      <c r="I152" s="215">
        <f>G152-H152</f>
        <v>-20</v>
      </c>
      <c r="J152" s="215">
        <f>$F152*I152</f>
        <v>2000</v>
      </c>
      <c r="K152" s="215">
        <f>J152/1000000</f>
        <v>0.002</v>
      </c>
      <c r="L152" s="257">
        <v>1719</v>
      </c>
      <c r="M152" s="258">
        <v>1725</v>
      </c>
      <c r="N152" s="215">
        <f>L152-M152</f>
        <v>-6</v>
      </c>
      <c r="O152" s="215">
        <f>$F152*N152</f>
        <v>600</v>
      </c>
      <c r="P152" s="215">
        <f>O152/1000000</f>
        <v>0.0006</v>
      </c>
      <c r="Q152" s="354"/>
    </row>
    <row r="153" spans="1:17" ht="18" customHeight="1">
      <c r="A153" s="246">
        <v>11</v>
      </c>
      <c r="B153" s="270" t="s">
        <v>171</v>
      </c>
      <c r="C153" s="254">
        <v>4902544</v>
      </c>
      <c r="D153" s="98" t="s">
        <v>12</v>
      </c>
      <c r="E153" s="81" t="s">
        <v>305</v>
      </c>
      <c r="F153" s="244">
        <v>-100</v>
      </c>
      <c r="G153" s="257">
        <v>4956</v>
      </c>
      <c r="H153" s="258">
        <v>4921</v>
      </c>
      <c r="I153" s="215">
        <f>G153-H153</f>
        <v>35</v>
      </c>
      <c r="J153" s="215">
        <f>$F153*I153</f>
        <v>-3500</v>
      </c>
      <c r="K153" s="215">
        <f>J153/1000000</f>
        <v>-0.0035</v>
      </c>
      <c r="L153" s="257">
        <v>5125</v>
      </c>
      <c r="M153" s="258">
        <v>5076</v>
      </c>
      <c r="N153" s="215">
        <f>L153-M153</f>
        <v>49</v>
      </c>
      <c r="O153" s="215">
        <f>$F153*N153</f>
        <v>-4900</v>
      </c>
      <c r="P153" s="215">
        <f>O153/1000000</f>
        <v>-0.0049</v>
      </c>
      <c r="Q153" s="354"/>
    </row>
    <row r="154" spans="1:17" ht="18">
      <c r="A154" s="360">
        <v>12</v>
      </c>
      <c r="B154" s="361" t="s">
        <v>172</v>
      </c>
      <c r="C154" s="362">
        <v>5269199</v>
      </c>
      <c r="D154" s="129" t="s">
        <v>12</v>
      </c>
      <c r="E154" s="130" t="s">
        <v>305</v>
      </c>
      <c r="F154" s="363">
        <v>-100</v>
      </c>
      <c r="G154" s="257">
        <v>1213</v>
      </c>
      <c r="H154" s="258">
        <v>1213</v>
      </c>
      <c r="I154" s="340">
        <f>G154-H154</f>
        <v>0</v>
      </c>
      <c r="J154" s="340">
        <f>$F154*I154</f>
        <v>0</v>
      </c>
      <c r="K154" s="340">
        <f>J154/1000000</f>
        <v>0</v>
      </c>
      <c r="L154" s="257">
        <v>70842</v>
      </c>
      <c r="M154" s="258">
        <v>70842</v>
      </c>
      <c r="N154" s="340">
        <f>L154-M154</f>
        <v>0</v>
      </c>
      <c r="O154" s="340">
        <f>$F154*N154</f>
        <v>0</v>
      </c>
      <c r="P154" s="340">
        <f>O154/1000000</f>
        <v>0</v>
      </c>
      <c r="Q154" s="357"/>
    </row>
    <row r="155" spans="1:17" ht="18" customHeight="1">
      <c r="A155" s="246"/>
      <c r="B155" s="272" t="s">
        <v>167</v>
      </c>
      <c r="C155" s="254"/>
      <c r="D155" s="71"/>
      <c r="E155" s="71"/>
      <c r="F155" s="240"/>
      <c r="G155" s="257"/>
      <c r="H155" s="258"/>
      <c r="I155" s="215"/>
      <c r="J155" s="215"/>
      <c r="K155" s="215"/>
      <c r="L155" s="257"/>
      <c r="M155" s="258"/>
      <c r="N155" s="215"/>
      <c r="O155" s="215"/>
      <c r="P155" s="215"/>
      <c r="Q155" s="354"/>
    </row>
    <row r="156" spans="1:17" ht="18" customHeight="1">
      <c r="A156" s="246"/>
      <c r="B156" s="271" t="s">
        <v>173</v>
      </c>
      <c r="C156" s="254"/>
      <c r="D156" s="98"/>
      <c r="E156" s="98"/>
      <c r="F156" s="240"/>
      <c r="G156" s="257"/>
      <c r="H156" s="258"/>
      <c r="I156" s="215"/>
      <c r="J156" s="215"/>
      <c r="K156" s="215"/>
      <c r="L156" s="257"/>
      <c r="M156" s="258"/>
      <c r="N156" s="215"/>
      <c r="O156" s="215"/>
      <c r="P156" s="215"/>
      <c r="Q156" s="354"/>
    </row>
    <row r="157" spans="1:17" ht="18" customHeight="1">
      <c r="A157" s="246">
        <v>13</v>
      </c>
      <c r="B157" s="270" t="s">
        <v>356</v>
      </c>
      <c r="C157" s="254">
        <v>4865103</v>
      </c>
      <c r="D157" s="98" t="s">
        <v>12</v>
      </c>
      <c r="E157" s="81" t="s">
        <v>305</v>
      </c>
      <c r="F157" s="244">
        <v>833.33</v>
      </c>
      <c r="G157" s="257">
        <v>0</v>
      </c>
      <c r="H157" s="258">
        <v>0</v>
      </c>
      <c r="I157" s="215">
        <f>G157-H157</f>
        <v>0</v>
      </c>
      <c r="J157" s="215">
        <f>$F157*I157</f>
        <v>0</v>
      </c>
      <c r="K157" s="215">
        <f>J157/1000000</f>
        <v>0</v>
      </c>
      <c r="L157" s="257">
        <v>0</v>
      </c>
      <c r="M157" s="258">
        <v>0</v>
      </c>
      <c r="N157" s="215">
        <f>L157-M157</f>
        <v>0</v>
      </c>
      <c r="O157" s="215">
        <f>$F157*N157</f>
        <v>0</v>
      </c>
      <c r="P157" s="215">
        <f>O157/1000000</f>
        <v>0</v>
      </c>
      <c r="Q157" s="364"/>
    </row>
    <row r="158" spans="1:17" s="691" customFormat="1" ht="18" customHeight="1">
      <c r="A158" s="246">
        <v>14</v>
      </c>
      <c r="B158" s="270" t="s">
        <v>359</v>
      </c>
      <c r="C158" s="254">
        <v>4865114</v>
      </c>
      <c r="D158" s="98" t="s">
        <v>12</v>
      </c>
      <c r="E158" s="81" t="s">
        <v>305</v>
      </c>
      <c r="F158" s="244">
        <v>833.33</v>
      </c>
      <c r="G158" s="257">
        <v>0</v>
      </c>
      <c r="H158" s="258">
        <v>0</v>
      </c>
      <c r="I158" s="355">
        <f>G158-H158</f>
        <v>0</v>
      </c>
      <c r="J158" s="355">
        <f>$F158*I158</f>
        <v>0</v>
      </c>
      <c r="K158" s="355">
        <f>J158/1000000</f>
        <v>0</v>
      </c>
      <c r="L158" s="257">
        <v>999871</v>
      </c>
      <c r="M158" s="258">
        <v>999871</v>
      </c>
      <c r="N158" s="209">
        <f>L158-M158</f>
        <v>0</v>
      </c>
      <c r="O158" s="209">
        <f>$F158*N158</f>
        <v>0</v>
      </c>
      <c r="P158" s="209">
        <f>O158/1000000</f>
        <v>0</v>
      </c>
      <c r="Q158" s="359"/>
    </row>
    <row r="159" spans="1:17" ht="18" customHeight="1">
      <c r="A159" s="246">
        <v>15</v>
      </c>
      <c r="B159" s="270" t="s">
        <v>110</v>
      </c>
      <c r="C159" s="254">
        <v>4902508</v>
      </c>
      <c r="D159" s="98" t="s">
        <v>12</v>
      </c>
      <c r="E159" s="81" t="s">
        <v>305</v>
      </c>
      <c r="F159" s="244">
        <v>833.33</v>
      </c>
      <c r="G159" s="257">
        <v>192</v>
      </c>
      <c r="H159" s="258">
        <v>52</v>
      </c>
      <c r="I159" s="215">
        <f>G159-H159</f>
        <v>140</v>
      </c>
      <c r="J159" s="215">
        <f>$F159*I159</f>
        <v>116666.20000000001</v>
      </c>
      <c r="K159" s="215">
        <f>J159/1000000</f>
        <v>0.11666620000000001</v>
      </c>
      <c r="L159" s="257">
        <v>1215</v>
      </c>
      <c r="M159" s="258">
        <v>976</v>
      </c>
      <c r="N159" s="215">
        <f>L159-M159</f>
        <v>239</v>
      </c>
      <c r="O159" s="215">
        <f>$F159*N159</f>
        <v>199165.87</v>
      </c>
      <c r="P159" s="215">
        <f>O159/1000000</f>
        <v>0.19916587</v>
      </c>
      <c r="Q159" s="354"/>
    </row>
    <row r="160" spans="1:17" ht="18" customHeight="1">
      <c r="A160" s="246"/>
      <c r="B160" s="271" t="s">
        <v>174</v>
      </c>
      <c r="C160" s="254"/>
      <c r="D160" s="98"/>
      <c r="E160" s="98"/>
      <c r="F160" s="244"/>
      <c r="G160" s="257"/>
      <c r="H160" s="258"/>
      <c r="I160" s="215"/>
      <c r="J160" s="215"/>
      <c r="K160" s="215"/>
      <c r="L160" s="257"/>
      <c r="M160" s="258"/>
      <c r="N160" s="215"/>
      <c r="O160" s="215"/>
      <c r="P160" s="215"/>
      <c r="Q160" s="354"/>
    </row>
    <row r="161" spans="1:17" ht="18" customHeight="1">
      <c r="A161" s="246">
        <v>16</v>
      </c>
      <c r="B161" s="270" t="s">
        <v>440</v>
      </c>
      <c r="C161" s="254">
        <v>4864850</v>
      </c>
      <c r="D161" s="98" t="s">
        <v>12</v>
      </c>
      <c r="E161" s="81" t="s">
        <v>305</v>
      </c>
      <c r="F161" s="244">
        <v>-625</v>
      </c>
      <c r="G161" s="257">
        <v>455</v>
      </c>
      <c r="H161" s="258">
        <v>455</v>
      </c>
      <c r="I161" s="215">
        <f>G161-H161</f>
        <v>0</v>
      </c>
      <c r="J161" s="215">
        <f>$F161*I161</f>
        <v>0</v>
      </c>
      <c r="K161" s="215">
        <f>J161/1000000</f>
        <v>0</v>
      </c>
      <c r="L161" s="257">
        <v>2627</v>
      </c>
      <c r="M161" s="258">
        <v>2627</v>
      </c>
      <c r="N161" s="215">
        <f>L161-M161</f>
        <v>0</v>
      </c>
      <c r="O161" s="215">
        <f>$F161*N161</f>
        <v>0</v>
      </c>
      <c r="P161" s="215">
        <f>O161/1000000</f>
        <v>0</v>
      </c>
      <c r="Q161" s="354"/>
    </row>
    <row r="162" spans="1:17" ht="18" customHeight="1">
      <c r="A162" s="246"/>
      <c r="B162" s="272" t="s">
        <v>46</v>
      </c>
      <c r="C162" s="244"/>
      <c r="D162" s="71"/>
      <c r="E162" s="71"/>
      <c r="F162" s="244"/>
      <c r="G162" s="257"/>
      <c r="H162" s="258"/>
      <c r="I162" s="215"/>
      <c r="J162" s="215"/>
      <c r="K162" s="215"/>
      <c r="L162" s="257"/>
      <c r="M162" s="258"/>
      <c r="N162" s="215"/>
      <c r="O162" s="215"/>
      <c r="P162" s="215"/>
      <c r="Q162" s="354"/>
    </row>
    <row r="163" spans="1:17" ht="18" customHeight="1">
      <c r="A163" s="246"/>
      <c r="B163" s="272" t="s">
        <v>47</v>
      </c>
      <c r="C163" s="244"/>
      <c r="D163" s="71"/>
      <c r="E163" s="71"/>
      <c r="F163" s="244"/>
      <c r="G163" s="257"/>
      <c r="H163" s="258"/>
      <c r="I163" s="215"/>
      <c r="J163" s="215"/>
      <c r="K163" s="215"/>
      <c r="L163" s="257"/>
      <c r="M163" s="258"/>
      <c r="N163" s="215"/>
      <c r="O163" s="215"/>
      <c r="P163" s="215"/>
      <c r="Q163" s="354"/>
    </row>
    <row r="164" spans="1:17" ht="18" customHeight="1">
      <c r="A164" s="246"/>
      <c r="B164" s="272" t="s">
        <v>48</v>
      </c>
      <c r="C164" s="244"/>
      <c r="D164" s="71"/>
      <c r="E164" s="71"/>
      <c r="F164" s="244"/>
      <c r="G164" s="257"/>
      <c r="H164" s="258"/>
      <c r="I164" s="215"/>
      <c r="J164" s="215"/>
      <c r="K164" s="215"/>
      <c r="L164" s="257"/>
      <c r="M164" s="258"/>
      <c r="N164" s="215"/>
      <c r="O164" s="215"/>
      <c r="P164" s="215"/>
      <c r="Q164" s="354"/>
    </row>
    <row r="165" spans="1:17" ht="17.25" customHeight="1">
      <c r="A165" s="246">
        <v>17</v>
      </c>
      <c r="B165" s="270" t="s">
        <v>49</v>
      </c>
      <c r="C165" s="254">
        <v>4902572</v>
      </c>
      <c r="D165" s="98" t="s">
        <v>12</v>
      </c>
      <c r="E165" s="81" t="s">
        <v>305</v>
      </c>
      <c r="F165" s="244">
        <v>-100</v>
      </c>
      <c r="G165" s="257">
        <v>999998</v>
      </c>
      <c r="H165" s="258">
        <v>999998</v>
      </c>
      <c r="I165" s="215">
        <f>G165-H165</f>
        <v>0</v>
      </c>
      <c r="J165" s="215">
        <f>$F165*I165</f>
        <v>0</v>
      </c>
      <c r="K165" s="215">
        <f>J165/1000000</f>
        <v>0</v>
      </c>
      <c r="L165" s="257">
        <v>999850</v>
      </c>
      <c r="M165" s="258">
        <v>999879</v>
      </c>
      <c r="N165" s="215">
        <f>L165-M165</f>
        <v>-29</v>
      </c>
      <c r="O165" s="215">
        <f>$F165*N165</f>
        <v>2900</v>
      </c>
      <c r="P165" s="215">
        <f>O165/1000000</f>
        <v>0.0029</v>
      </c>
      <c r="Q165" s="617"/>
    </row>
    <row r="166" spans="1:17" ht="18" customHeight="1">
      <c r="A166" s="246">
        <v>18</v>
      </c>
      <c r="B166" s="270" t="s">
        <v>50</v>
      </c>
      <c r="C166" s="254">
        <v>4902541</v>
      </c>
      <c r="D166" s="98" t="s">
        <v>12</v>
      </c>
      <c r="E166" s="81" t="s">
        <v>305</v>
      </c>
      <c r="F166" s="244">
        <v>-100</v>
      </c>
      <c r="G166" s="257">
        <v>999482</v>
      </c>
      <c r="H166" s="258">
        <v>999482</v>
      </c>
      <c r="I166" s="215">
        <f>G166-H166</f>
        <v>0</v>
      </c>
      <c r="J166" s="215">
        <f>$F166*I166</f>
        <v>0</v>
      </c>
      <c r="K166" s="215">
        <f>J166/1000000</f>
        <v>0</v>
      </c>
      <c r="L166" s="257">
        <v>999486</v>
      </c>
      <c r="M166" s="258">
        <v>999486</v>
      </c>
      <c r="N166" s="215">
        <f>L166-M166</f>
        <v>0</v>
      </c>
      <c r="O166" s="215">
        <f>$F166*N166</f>
        <v>0</v>
      </c>
      <c r="P166" s="215">
        <f>O166/1000000</f>
        <v>0</v>
      </c>
      <c r="Q166" s="354"/>
    </row>
    <row r="167" spans="1:17" ht="18" customHeight="1">
      <c r="A167" s="246">
        <v>19</v>
      </c>
      <c r="B167" s="270" t="s">
        <v>51</v>
      </c>
      <c r="C167" s="254">
        <v>4902539</v>
      </c>
      <c r="D167" s="98" t="s">
        <v>12</v>
      </c>
      <c r="E167" s="81" t="s">
        <v>305</v>
      </c>
      <c r="F167" s="244">
        <v>-100</v>
      </c>
      <c r="G167" s="257">
        <v>3162</v>
      </c>
      <c r="H167" s="258">
        <v>3137</v>
      </c>
      <c r="I167" s="215">
        <f>G167-H167</f>
        <v>25</v>
      </c>
      <c r="J167" s="215">
        <f>$F167*I167</f>
        <v>-2500</v>
      </c>
      <c r="K167" s="215">
        <f>J167/1000000</f>
        <v>-0.0025</v>
      </c>
      <c r="L167" s="257">
        <v>36124</v>
      </c>
      <c r="M167" s="258">
        <v>36131</v>
      </c>
      <c r="N167" s="215">
        <f>L167-M167</f>
        <v>-7</v>
      </c>
      <c r="O167" s="215">
        <f>$F167*N167</f>
        <v>700</v>
      </c>
      <c r="P167" s="215">
        <f>O167/1000000</f>
        <v>0.0007</v>
      </c>
      <c r="Q167" s="354"/>
    </row>
    <row r="168" spans="1:17" ht="18" customHeight="1">
      <c r="A168" s="246"/>
      <c r="B168" s="271" t="s">
        <v>52</v>
      </c>
      <c r="C168" s="254"/>
      <c r="D168" s="98"/>
      <c r="E168" s="98"/>
      <c r="F168" s="244"/>
      <c r="G168" s="257"/>
      <c r="H168" s="258"/>
      <c r="I168" s="215"/>
      <c r="J168" s="215"/>
      <c r="K168" s="215"/>
      <c r="L168" s="257"/>
      <c r="M168" s="258"/>
      <c r="N168" s="215"/>
      <c r="O168" s="215"/>
      <c r="P168" s="215"/>
      <c r="Q168" s="354"/>
    </row>
    <row r="169" spans="1:17" ht="18" customHeight="1">
      <c r="A169" s="246">
        <v>20</v>
      </c>
      <c r="B169" s="270" t="s">
        <v>53</v>
      </c>
      <c r="C169" s="254">
        <v>4902591</v>
      </c>
      <c r="D169" s="98" t="s">
        <v>12</v>
      </c>
      <c r="E169" s="81" t="s">
        <v>305</v>
      </c>
      <c r="F169" s="244">
        <v>-1333</v>
      </c>
      <c r="G169" s="257">
        <v>747</v>
      </c>
      <c r="H169" s="258">
        <v>749</v>
      </c>
      <c r="I169" s="215">
        <f aca="true" t="shared" si="30" ref="I169:I174">G169-H169</f>
        <v>-2</v>
      </c>
      <c r="J169" s="215">
        <f aca="true" t="shared" si="31" ref="J169:J174">$F169*I169</f>
        <v>2666</v>
      </c>
      <c r="K169" s="215">
        <f aca="true" t="shared" si="32" ref="K169:K174">J169/1000000</f>
        <v>0.002666</v>
      </c>
      <c r="L169" s="257">
        <v>626</v>
      </c>
      <c r="M169" s="258">
        <v>630</v>
      </c>
      <c r="N169" s="215">
        <f aca="true" t="shared" si="33" ref="N169:N174">L169-M169</f>
        <v>-4</v>
      </c>
      <c r="O169" s="215">
        <f aca="true" t="shared" si="34" ref="O169:O174">$F169*N169</f>
        <v>5332</v>
      </c>
      <c r="P169" s="215">
        <f aca="true" t="shared" si="35" ref="P169:P174">O169/1000000</f>
        <v>0.005332</v>
      </c>
      <c r="Q169" s="354"/>
    </row>
    <row r="170" spans="1:17" s="645" customFormat="1" ht="18" customHeight="1">
      <c r="A170" s="246">
        <v>21</v>
      </c>
      <c r="B170" s="270" t="s">
        <v>54</v>
      </c>
      <c r="C170" s="254">
        <v>4902528</v>
      </c>
      <c r="D170" s="98" t="s">
        <v>12</v>
      </c>
      <c r="E170" s="81" t="s">
        <v>305</v>
      </c>
      <c r="F170" s="244">
        <v>-100</v>
      </c>
      <c r="G170" s="257">
        <v>21</v>
      </c>
      <c r="H170" s="258">
        <v>25</v>
      </c>
      <c r="I170" s="215">
        <f>G170-H170</f>
        <v>-4</v>
      </c>
      <c r="J170" s="215">
        <f>$F170*I170</f>
        <v>400</v>
      </c>
      <c r="K170" s="215">
        <f>J170/1000000</f>
        <v>0.0004</v>
      </c>
      <c r="L170" s="257">
        <v>3318</v>
      </c>
      <c r="M170" s="258">
        <v>3318</v>
      </c>
      <c r="N170" s="215">
        <f>L170-M170</f>
        <v>0</v>
      </c>
      <c r="O170" s="215">
        <f>$F170*N170</f>
        <v>0</v>
      </c>
      <c r="P170" s="215">
        <f>O170/1000000</f>
        <v>0</v>
      </c>
      <c r="Q170" s="354"/>
    </row>
    <row r="171" spans="1:17" ht="18" customHeight="1">
      <c r="A171" s="246">
        <v>22</v>
      </c>
      <c r="B171" s="270" t="s">
        <v>55</v>
      </c>
      <c r="C171" s="254">
        <v>4902523</v>
      </c>
      <c r="D171" s="98" t="s">
        <v>12</v>
      </c>
      <c r="E171" s="81" t="s">
        <v>305</v>
      </c>
      <c r="F171" s="244">
        <v>-100</v>
      </c>
      <c r="G171" s="257">
        <v>999815</v>
      </c>
      <c r="H171" s="258">
        <v>999815</v>
      </c>
      <c r="I171" s="215">
        <f t="shared" si="30"/>
        <v>0</v>
      </c>
      <c r="J171" s="215">
        <f t="shared" si="31"/>
        <v>0</v>
      </c>
      <c r="K171" s="215">
        <f t="shared" si="32"/>
        <v>0</v>
      </c>
      <c r="L171" s="257">
        <v>999943</v>
      </c>
      <c r="M171" s="258">
        <v>999943</v>
      </c>
      <c r="N171" s="215">
        <f t="shared" si="33"/>
        <v>0</v>
      </c>
      <c r="O171" s="215">
        <f t="shared" si="34"/>
        <v>0</v>
      </c>
      <c r="P171" s="215">
        <f t="shared" si="35"/>
        <v>0</v>
      </c>
      <c r="Q171" s="354"/>
    </row>
    <row r="172" spans="1:17" ht="18" customHeight="1">
      <c r="A172" s="246">
        <v>23</v>
      </c>
      <c r="B172" s="270" t="s">
        <v>56</v>
      </c>
      <c r="C172" s="254">
        <v>4865089</v>
      </c>
      <c r="D172" s="98" t="s">
        <v>12</v>
      </c>
      <c r="E172" s="81" t="s">
        <v>305</v>
      </c>
      <c r="F172" s="244">
        <v>-100</v>
      </c>
      <c r="G172" s="257">
        <v>0</v>
      </c>
      <c r="H172" s="258">
        <v>0</v>
      </c>
      <c r="I172" s="215">
        <f t="shared" si="30"/>
        <v>0</v>
      </c>
      <c r="J172" s="215">
        <f t="shared" si="31"/>
        <v>0</v>
      </c>
      <c r="K172" s="215">
        <f t="shared" si="32"/>
        <v>0</v>
      </c>
      <c r="L172" s="257">
        <v>0</v>
      </c>
      <c r="M172" s="258">
        <v>0</v>
      </c>
      <c r="N172" s="215">
        <f t="shared" si="33"/>
        <v>0</v>
      </c>
      <c r="O172" s="215">
        <f t="shared" si="34"/>
        <v>0</v>
      </c>
      <c r="P172" s="215">
        <f t="shared" si="35"/>
        <v>0</v>
      </c>
      <c r="Q172" s="354"/>
    </row>
    <row r="173" spans="1:17" ht="18" customHeight="1">
      <c r="A173" s="246">
        <v>24</v>
      </c>
      <c r="B173" s="245" t="s">
        <v>57</v>
      </c>
      <c r="C173" s="244">
        <v>4902548</v>
      </c>
      <c r="D173" s="71" t="s">
        <v>12</v>
      </c>
      <c r="E173" s="81" t="s">
        <v>305</v>
      </c>
      <c r="F173" s="587">
        <v>-100</v>
      </c>
      <c r="G173" s="257">
        <v>0</v>
      </c>
      <c r="H173" s="258">
        <v>0</v>
      </c>
      <c r="I173" s="215">
        <f t="shared" si="30"/>
        <v>0</v>
      </c>
      <c r="J173" s="215">
        <f t="shared" si="31"/>
        <v>0</v>
      </c>
      <c r="K173" s="215">
        <f t="shared" si="32"/>
        <v>0</v>
      </c>
      <c r="L173" s="257">
        <v>0</v>
      </c>
      <c r="M173" s="258">
        <v>0</v>
      </c>
      <c r="N173" s="215">
        <f t="shared" si="33"/>
        <v>0</v>
      </c>
      <c r="O173" s="215">
        <f t="shared" si="34"/>
        <v>0</v>
      </c>
      <c r="P173" s="215">
        <f t="shared" si="35"/>
        <v>0</v>
      </c>
      <c r="Q173" s="354"/>
    </row>
    <row r="174" spans="1:17" ht="18" customHeight="1">
      <c r="A174" s="246">
        <v>25</v>
      </c>
      <c r="B174" s="245" t="s">
        <v>58</v>
      </c>
      <c r="C174" s="244">
        <v>4902564</v>
      </c>
      <c r="D174" s="71" t="s">
        <v>12</v>
      </c>
      <c r="E174" s="81" t="s">
        <v>305</v>
      </c>
      <c r="F174" s="244">
        <v>-100</v>
      </c>
      <c r="G174" s="257">
        <v>1834</v>
      </c>
      <c r="H174" s="258">
        <v>1910</v>
      </c>
      <c r="I174" s="215">
        <f t="shared" si="30"/>
        <v>-76</v>
      </c>
      <c r="J174" s="215">
        <f t="shared" si="31"/>
        <v>7600</v>
      </c>
      <c r="K174" s="215">
        <f t="shared" si="32"/>
        <v>0.0076</v>
      </c>
      <c r="L174" s="257">
        <v>9414</v>
      </c>
      <c r="M174" s="258">
        <v>9383</v>
      </c>
      <c r="N174" s="215">
        <f t="shared" si="33"/>
        <v>31</v>
      </c>
      <c r="O174" s="215">
        <f t="shared" si="34"/>
        <v>-3100</v>
      </c>
      <c r="P174" s="215">
        <f t="shared" si="35"/>
        <v>-0.0031</v>
      </c>
      <c r="Q174" s="354"/>
    </row>
    <row r="175" spans="1:17" ht="18" customHeight="1">
      <c r="A175" s="246"/>
      <c r="B175" s="272" t="s">
        <v>71</v>
      </c>
      <c r="C175" s="244"/>
      <c r="D175" s="71"/>
      <c r="E175" s="71"/>
      <c r="F175" s="244"/>
      <c r="G175" s="257"/>
      <c r="H175" s="258"/>
      <c r="I175" s="215"/>
      <c r="J175" s="215"/>
      <c r="K175" s="215"/>
      <c r="L175" s="257"/>
      <c r="M175" s="258"/>
      <c r="N175" s="215"/>
      <c r="O175" s="215"/>
      <c r="P175" s="215"/>
      <c r="Q175" s="354"/>
    </row>
    <row r="176" spans="1:17" ht="18" customHeight="1">
      <c r="A176" s="246">
        <v>26</v>
      </c>
      <c r="B176" s="245" t="s">
        <v>72</v>
      </c>
      <c r="C176" s="244">
        <v>4902529</v>
      </c>
      <c r="D176" s="71" t="s">
        <v>12</v>
      </c>
      <c r="E176" s="81" t="s">
        <v>305</v>
      </c>
      <c r="F176" s="244">
        <v>400</v>
      </c>
      <c r="G176" s="257">
        <v>999999</v>
      </c>
      <c r="H176" s="258">
        <v>999999</v>
      </c>
      <c r="I176" s="215">
        <f>G176-H176</f>
        <v>0</v>
      </c>
      <c r="J176" s="215">
        <f>$F176*I176</f>
        <v>0</v>
      </c>
      <c r="K176" s="215">
        <f>J176/1000000</f>
        <v>0</v>
      </c>
      <c r="L176" s="257">
        <v>0</v>
      </c>
      <c r="M176" s="258">
        <v>0</v>
      </c>
      <c r="N176" s="215">
        <f>L176-M176</f>
        <v>0</v>
      </c>
      <c r="O176" s="215">
        <f>$F176*N176</f>
        <v>0</v>
      </c>
      <c r="P176" s="215">
        <f>O176/1000000</f>
        <v>0</v>
      </c>
      <c r="Q176" s="354"/>
    </row>
    <row r="177" spans="1:17" ht="18" customHeight="1">
      <c r="A177" s="246">
        <v>27</v>
      </c>
      <c r="B177" s="245" t="s">
        <v>73</v>
      </c>
      <c r="C177" s="244">
        <v>4902525</v>
      </c>
      <c r="D177" s="71" t="s">
        <v>12</v>
      </c>
      <c r="E177" s="81" t="s">
        <v>305</v>
      </c>
      <c r="F177" s="244">
        <v>-400</v>
      </c>
      <c r="G177" s="257">
        <v>999893</v>
      </c>
      <c r="H177" s="258">
        <v>999894</v>
      </c>
      <c r="I177" s="215">
        <f>G177-H177</f>
        <v>-1</v>
      </c>
      <c r="J177" s="215">
        <f>$F177*I177</f>
        <v>400</v>
      </c>
      <c r="K177" s="215">
        <f>J177/1000000</f>
        <v>0.0004</v>
      </c>
      <c r="L177" s="257">
        <v>999457</v>
      </c>
      <c r="M177" s="258">
        <v>999458</v>
      </c>
      <c r="N177" s="215">
        <f>L177-M177</f>
        <v>-1</v>
      </c>
      <c r="O177" s="215">
        <f>$F177*N177</f>
        <v>400</v>
      </c>
      <c r="P177" s="215">
        <f>O177/1000000</f>
        <v>0.0004</v>
      </c>
      <c r="Q177" s="354"/>
    </row>
    <row r="178" spans="1:17" ht="18" customHeight="1">
      <c r="A178" s="246"/>
      <c r="B178" s="263" t="s">
        <v>412</v>
      </c>
      <c r="C178" s="244"/>
      <c r="D178" s="71"/>
      <c r="E178" s="81"/>
      <c r="F178" s="244"/>
      <c r="G178" s="257"/>
      <c r="H178" s="258"/>
      <c r="I178" s="215"/>
      <c r="J178" s="215"/>
      <c r="K178" s="215"/>
      <c r="L178" s="257"/>
      <c r="M178" s="258"/>
      <c r="N178" s="215"/>
      <c r="O178" s="215"/>
      <c r="P178" s="215"/>
      <c r="Q178" s="804"/>
    </row>
    <row r="179" spans="1:17" ht="18" customHeight="1">
      <c r="A179" s="246">
        <v>28</v>
      </c>
      <c r="B179" s="590" t="s">
        <v>411</v>
      </c>
      <c r="C179" s="244">
        <v>4864994</v>
      </c>
      <c r="D179" s="71" t="s">
        <v>12</v>
      </c>
      <c r="E179" s="81" t="s">
        <v>305</v>
      </c>
      <c r="F179" s="244">
        <v>-800</v>
      </c>
      <c r="G179" s="257">
        <v>1201</v>
      </c>
      <c r="H179" s="258">
        <v>983</v>
      </c>
      <c r="I179" s="215">
        <f>G179-H179</f>
        <v>218</v>
      </c>
      <c r="J179" s="215">
        <f>$F179*I179</f>
        <v>-174400</v>
      </c>
      <c r="K179" s="215">
        <f>J179/1000000</f>
        <v>-0.1744</v>
      </c>
      <c r="L179" s="257">
        <v>558</v>
      </c>
      <c r="M179" s="258">
        <v>555</v>
      </c>
      <c r="N179" s="215">
        <f>L179-M179</f>
        <v>3</v>
      </c>
      <c r="O179" s="215">
        <f>$F179*N179</f>
        <v>-2400</v>
      </c>
      <c r="P179" s="215">
        <f>O179/1000000</f>
        <v>-0.0024</v>
      </c>
      <c r="Q179" s="805"/>
    </row>
    <row r="180" spans="1:17" s="368" customFormat="1" ht="18">
      <c r="A180" s="796"/>
      <c r="B180" s="263" t="s">
        <v>413</v>
      </c>
      <c r="C180" s="235"/>
      <c r="D180" s="98"/>
      <c r="E180" s="81"/>
      <c r="F180" s="254"/>
      <c r="G180" s="257"/>
      <c r="H180" s="258"/>
      <c r="I180" s="244"/>
      <c r="J180" s="244"/>
      <c r="K180" s="244"/>
      <c r="L180" s="257"/>
      <c r="M180" s="258"/>
      <c r="N180" s="244"/>
      <c r="O180" s="244"/>
      <c r="P180" s="244"/>
      <c r="Q180" s="345"/>
    </row>
    <row r="181" spans="1:17" s="368" customFormat="1" ht="18">
      <c r="A181" s="796">
        <v>29</v>
      </c>
      <c r="B181" s="550" t="s">
        <v>418</v>
      </c>
      <c r="C181" s="235">
        <v>4864960</v>
      </c>
      <c r="D181" s="98" t="s">
        <v>12</v>
      </c>
      <c r="E181" s="81" t="s">
        <v>305</v>
      </c>
      <c r="F181" s="254">
        <v>-1000</v>
      </c>
      <c r="G181" s="257">
        <v>979673</v>
      </c>
      <c r="H181" s="258">
        <v>979816</v>
      </c>
      <c r="I181" s="258">
        <f>G181-H181</f>
        <v>-143</v>
      </c>
      <c r="J181" s="258">
        <f>$F181*I181</f>
        <v>143000</v>
      </c>
      <c r="K181" s="258">
        <f>J181/1000000</f>
        <v>0.143</v>
      </c>
      <c r="L181" s="257">
        <v>2042</v>
      </c>
      <c r="M181" s="258">
        <v>2071</v>
      </c>
      <c r="N181" s="258">
        <f>L181-M181</f>
        <v>-29</v>
      </c>
      <c r="O181" s="258">
        <f>$F181*N181</f>
        <v>29000</v>
      </c>
      <c r="P181" s="259">
        <f>O181/1000000</f>
        <v>0.029</v>
      </c>
      <c r="Q181" s="345"/>
    </row>
    <row r="182" spans="1:17" ht="18">
      <c r="A182" s="796">
        <v>30</v>
      </c>
      <c r="B182" s="550" t="s">
        <v>419</v>
      </c>
      <c r="C182" s="235"/>
      <c r="D182" s="98"/>
      <c r="E182" s="81"/>
      <c r="F182" s="369"/>
      <c r="G182" s="257"/>
      <c r="H182" s="258"/>
      <c r="I182" s="258"/>
      <c r="J182" s="258"/>
      <c r="K182" s="258">
        <v>0.0053</v>
      </c>
      <c r="L182" s="257"/>
      <c r="M182" s="258"/>
      <c r="N182" s="258"/>
      <c r="O182" s="258"/>
      <c r="P182" s="259">
        <v>5.41E-05</v>
      </c>
      <c r="Q182" s="345" t="s">
        <v>488</v>
      </c>
    </row>
    <row r="183" spans="1:17" ht="18">
      <c r="A183" s="796"/>
      <c r="B183" s="550"/>
      <c r="C183" s="235">
        <v>5129960</v>
      </c>
      <c r="D183" s="98" t="s">
        <v>12</v>
      </c>
      <c r="E183" s="81" t="s">
        <v>305</v>
      </c>
      <c r="F183" s="369">
        <v>-281.25</v>
      </c>
      <c r="G183" s="257">
        <v>999902</v>
      </c>
      <c r="H183" s="258">
        <v>1000000</v>
      </c>
      <c r="I183" s="258">
        <f>G183-H183</f>
        <v>-98</v>
      </c>
      <c r="J183" s="258">
        <f>$F183*I183</f>
        <v>27562.5</v>
      </c>
      <c r="K183" s="259">
        <f>J183/1000000</f>
        <v>0.0275625</v>
      </c>
      <c r="L183" s="257">
        <v>999999</v>
      </c>
      <c r="M183" s="258">
        <v>1000000</v>
      </c>
      <c r="N183" s="258">
        <f>L183-M183</f>
        <v>-1</v>
      </c>
      <c r="O183" s="258">
        <f>$F183*N183</f>
        <v>281.25</v>
      </c>
      <c r="P183" s="259">
        <f>O183/1000000</f>
        <v>0.00028125</v>
      </c>
      <c r="Q183" s="345" t="s">
        <v>482</v>
      </c>
    </row>
    <row r="184" spans="1:17" ht="18" customHeight="1" thickBot="1">
      <c r="A184" s="806"/>
      <c r="B184" s="807"/>
      <c r="C184" s="808"/>
      <c r="D184" s="117"/>
      <c r="E184" s="449"/>
      <c r="F184" s="808"/>
      <c r="G184" s="729"/>
      <c r="H184" s="809"/>
      <c r="I184" s="771"/>
      <c r="J184" s="771"/>
      <c r="K184" s="771"/>
      <c r="L184" s="729"/>
      <c r="M184" s="809"/>
      <c r="N184" s="771"/>
      <c r="O184" s="771"/>
      <c r="P184" s="771"/>
      <c r="Q184" s="810"/>
    </row>
    <row r="185" s="418" customFormat="1" ht="15" customHeight="1"/>
    <row r="187" spans="1:16" ht="20.25">
      <c r="A187" s="239" t="s">
        <v>274</v>
      </c>
      <c r="K187" s="456">
        <f>SUM(K138:K185)</f>
        <v>1.1463546649999998</v>
      </c>
      <c r="P187" s="456">
        <f>SUM(P138:P185)</f>
        <v>0.269871929</v>
      </c>
    </row>
    <row r="188" spans="1:16" ht="12.75">
      <c r="A188" s="47"/>
      <c r="K188" s="409"/>
      <c r="P188" s="409"/>
    </row>
    <row r="189" spans="1:16" ht="12.75">
      <c r="A189" s="47"/>
      <c r="K189" s="409"/>
      <c r="P189" s="409"/>
    </row>
    <row r="190" spans="1:17" ht="18">
      <c r="A190" s="47"/>
      <c r="K190" s="409"/>
      <c r="P190" s="409"/>
      <c r="Q190" s="452" t="str">
        <f>NDPL!$Q$1</f>
        <v>JANUARY-2023</v>
      </c>
    </row>
    <row r="191" spans="1:16" ht="12.75">
      <c r="A191" s="47"/>
      <c r="K191" s="409"/>
      <c r="P191" s="409"/>
    </row>
    <row r="192" spans="1:16" ht="12.75">
      <c r="A192" s="47"/>
      <c r="K192" s="409"/>
      <c r="P192" s="409"/>
    </row>
    <row r="193" spans="1:16" ht="12.75">
      <c r="A193" s="47"/>
      <c r="K193" s="409"/>
      <c r="P193" s="409"/>
    </row>
    <row r="194" spans="1:11" ht="13.5" thickBot="1">
      <c r="A194" s="2"/>
      <c r="B194" s="6"/>
      <c r="C194" s="6"/>
      <c r="D194" s="43"/>
      <c r="E194" s="43"/>
      <c r="F194" s="18"/>
      <c r="G194" s="18"/>
      <c r="H194" s="18"/>
      <c r="I194" s="18"/>
      <c r="J194" s="18"/>
      <c r="K194" s="44"/>
    </row>
    <row r="195" spans="1:17" ht="27.75">
      <c r="A195" s="313" t="s">
        <v>177</v>
      </c>
      <c r="B195" s="114"/>
      <c r="C195" s="110"/>
      <c r="D195" s="110"/>
      <c r="E195" s="110"/>
      <c r="F195" s="154"/>
      <c r="G195" s="154"/>
      <c r="H195" s="154"/>
      <c r="I195" s="154"/>
      <c r="J195" s="154"/>
      <c r="K195" s="155"/>
      <c r="L195" s="418"/>
      <c r="M195" s="418"/>
      <c r="N195" s="418"/>
      <c r="O195" s="418"/>
      <c r="P195" s="418"/>
      <c r="Q195" s="419"/>
    </row>
    <row r="196" spans="1:17" ht="24.75" customHeight="1">
      <c r="A196" s="312" t="s">
        <v>276</v>
      </c>
      <c r="B196" s="45"/>
      <c r="C196" s="45"/>
      <c r="D196" s="45"/>
      <c r="E196" s="45"/>
      <c r="F196" s="45"/>
      <c r="G196" s="45"/>
      <c r="H196" s="45"/>
      <c r="I196" s="45"/>
      <c r="J196" s="45"/>
      <c r="K196" s="311">
        <f>K132</f>
        <v>-41.23853836799999</v>
      </c>
      <c r="L196" s="225"/>
      <c r="M196" s="225"/>
      <c r="N196" s="225"/>
      <c r="O196" s="225"/>
      <c r="P196" s="311">
        <f>P132</f>
        <v>-3.1935040080000006</v>
      </c>
      <c r="Q196" s="420"/>
    </row>
    <row r="197" spans="1:17" ht="24.75" customHeight="1">
      <c r="A197" s="312" t="s">
        <v>275</v>
      </c>
      <c r="B197" s="45"/>
      <c r="C197" s="45"/>
      <c r="D197" s="45"/>
      <c r="E197" s="45"/>
      <c r="F197" s="45"/>
      <c r="G197" s="45"/>
      <c r="H197" s="45"/>
      <c r="I197" s="45"/>
      <c r="J197" s="45"/>
      <c r="K197" s="311">
        <f>K187</f>
        <v>1.1463546649999998</v>
      </c>
      <c r="L197" s="225"/>
      <c r="M197" s="225"/>
      <c r="N197" s="225"/>
      <c r="O197" s="225"/>
      <c r="P197" s="311">
        <f>P187</f>
        <v>0.269871929</v>
      </c>
      <c r="Q197" s="420"/>
    </row>
    <row r="198" spans="1:17" ht="24.75" customHeight="1">
      <c r="A198" s="312" t="s">
        <v>277</v>
      </c>
      <c r="B198" s="45"/>
      <c r="C198" s="45"/>
      <c r="D198" s="45"/>
      <c r="E198" s="45"/>
      <c r="F198" s="45"/>
      <c r="G198" s="45"/>
      <c r="H198" s="45"/>
      <c r="I198" s="45"/>
      <c r="J198" s="45"/>
      <c r="K198" s="311">
        <f>'ROHTAK ROAD'!K41</f>
        <v>-0.643537523</v>
      </c>
      <c r="L198" s="225"/>
      <c r="M198" s="225"/>
      <c r="N198" s="225"/>
      <c r="O198" s="225"/>
      <c r="P198" s="311">
        <f>'ROHTAK ROAD'!P41</f>
        <v>-0.0020374999999999994</v>
      </c>
      <c r="Q198" s="420"/>
    </row>
    <row r="199" spans="1:17" ht="24.75" customHeight="1">
      <c r="A199" s="312" t="s">
        <v>278</v>
      </c>
      <c r="B199" s="45"/>
      <c r="C199" s="45"/>
      <c r="D199" s="45"/>
      <c r="E199" s="45"/>
      <c r="F199" s="45"/>
      <c r="G199" s="45"/>
      <c r="H199" s="45"/>
      <c r="I199" s="45"/>
      <c r="J199" s="45"/>
      <c r="K199" s="311">
        <f>-MES!K35</f>
        <v>-0.000325</v>
      </c>
      <c r="L199" s="225"/>
      <c r="M199" s="225"/>
      <c r="N199" s="225"/>
      <c r="O199" s="225"/>
      <c r="P199" s="311">
        <f>-MES!P35</f>
        <v>-0.0473375</v>
      </c>
      <c r="Q199" s="420"/>
    </row>
    <row r="200" spans="1:17" ht="29.25" customHeight="1" thickBot="1">
      <c r="A200" s="314" t="s">
        <v>178</v>
      </c>
      <c r="B200" s="156"/>
      <c r="C200" s="157"/>
      <c r="D200" s="157"/>
      <c r="E200" s="157"/>
      <c r="F200" s="157"/>
      <c r="G200" s="157"/>
      <c r="H200" s="157"/>
      <c r="I200" s="157"/>
      <c r="J200" s="157"/>
      <c r="K200" s="315">
        <f>SUM(K196:K199)</f>
        <v>-40.73604622599999</v>
      </c>
      <c r="L200" s="460"/>
      <c r="M200" s="460"/>
      <c r="N200" s="460"/>
      <c r="O200" s="460"/>
      <c r="P200" s="315">
        <f>SUM(P196:P199)</f>
        <v>-2.9730070790000007</v>
      </c>
      <c r="Q200" s="422"/>
    </row>
    <row r="205" ht="13.5" thickBot="1"/>
    <row r="206" spans="1:17" ht="12.75">
      <c r="A206" s="423"/>
      <c r="B206" s="424"/>
      <c r="C206" s="424"/>
      <c r="D206" s="424"/>
      <c r="E206" s="424"/>
      <c r="F206" s="424"/>
      <c r="G206" s="424"/>
      <c r="H206" s="418"/>
      <c r="I206" s="418"/>
      <c r="J206" s="418"/>
      <c r="K206" s="418"/>
      <c r="L206" s="418"/>
      <c r="M206" s="418"/>
      <c r="N206" s="418"/>
      <c r="O206" s="418"/>
      <c r="P206" s="418"/>
      <c r="Q206" s="419"/>
    </row>
    <row r="207" spans="1:17" ht="26.25">
      <c r="A207" s="461" t="s">
        <v>286</v>
      </c>
      <c r="B207" s="426"/>
      <c r="C207" s="426"/>
      <c r="D207" s="426"/>
      <c r="E207" s="426"/>
      <c r="F207" s="426"/>
      <c r="G207" s="426"/>
      <c r="H207" s="368"/>
      <c r="I207" s="368"/>
      <c r="J207" s="368"/>
      <c r="K207" s="368"/>
      <c r="L207" s="368"/>
      <c r="M207" s="368"/>
      <c r="N207" s="368"/>
      <c r="O207" s="368"/>
      <c r="P207" s="368"/>
      <c r="Q207" s="420"/>
    </row>
    <row r="208" spans="1:17" ht="12.75">
      <c r="A208" s="427"/>
      <c r="B208" s="426"/>
      <c r="C208" s="426"/>
      <c r="D208" s="426"/>
      <c r="E208" s="426"/>
      <c r="F208" s="426"/>
      <c r="G208" s="426"/>
      <c r="H208" s="368"/>
      <c r="I208" s="368"/>
      <c r="J208" s="368"/>
      <c r="K208" s="368"/>
      <c r="L208" s="368"/>
      <c r="M208" s="368"/>
      <c r="N208" s="368"/>
      <c r="O208" s="368"/>
      <c r="P208" s="368"/>
      <c r="Q208" s="420"/>
    </row>
    <row r="209" spans="1:17" ht="15.75">
      <c r="A209" s="428"/>
      <c r="B209" s="429"/>
      <c r="C209" s="429"/>
      <c r="D209" s="429"/>
      <c r="E209" s="429"/>
      <c r="F209" s="429"/>
      <c r="G209" s="429"/>
      <c r="H209" s="368"/>
      <c r="I209" s="368"/>
      <c r="J209" s="368"/>
      <c r="K209" s="811" t="s">
        <v>298</v>
      </c>
      <c r="L209" s="368"/>
      <c r="M209" s="368"/>
      <c r="N209" s="368"/>
      <c r="O209" s="368"/>
      <c r="P209" s="811" t="s">
        <v>299</v>
      </c>
      <c r="Q209" s="420"/>
    </row>
    <row r="210" spans="1:17" ht="12.75">
      <c r="A210" s="431"/>
      <c r="B210" s="81"/>
      <c r="C210" s="81"/>
      <c r="D210" s="81"/>
      <c r="E210" s="81"/>
      <c r="F210" s="81"/>
      <c r="G210" s="81"/>
      <c r="H210" s="368"/>
      <c r="I210" s="368"/>
      <c r="J210" s="368"/>
      <c r="K210" s="368"/>
      <c r="L210" s="368"/>
      <c r="M210" s="368"/>
      <c r="N210" s="368"/>
      <c r="O210" s="368"/>
      <c r="P210" s="368"/>
      <c r="Q210" s="420"/>
    </row>
    <row r="211" spans="1:17" ht="12.75">
      <c r="A211" s="431"/>
      <c r="B211" s="81"/>
      <c r="C211" s="81"/>
      <c r="D211" s="81"/>
      <c r="E211" s="81"/>
      <c r="F211" s="81"/>
      <c r="G211" s="81"/>
      <c r="H211" s="368"/>
      <c r="I211" s="368"/>
      <c r="J211" s="368"/>
      <c r="K211" s="368"/>
      <c r="L211" s="368"/>
      <c r="M211" s="368"/>
      <c r="N211" s="368"/>
      <c r="O211" s="368"/>
      <c r="P211" s="368"/>
      <c r="Q211" s="420"/>
    </row>
    <row r="212" spans="1:17" ht="23.25">
      <c r="A212" s="462" t="s">
        <v>289</v>
      </c>
      <c r="B212" s="433"/>
      <c r="C212" s="433"/>
      <c r="D212" s="434"/>
      <c r="E212" s="434"/>
      <c r="F212" s="435"/>
      <c r="G212" s="434"/>
      <c r="H212" s="368"/>
      <c r="I212" s="368"/>
      <c r="J212" s="368"/>
      <c r="K212" s="463">
        <f>K200</f>
        <v>-40.73604622599999</v>
      </c>
      <c r="L212" s="464" t="s">
        <v>287</v>
      </c>
      <c r="M212" s="465"/>
      <c r="N212" s="465"/>
      <c r="O212" s="465"/>
      <c r="P212" s="463">
        <f>P200</f>
        <v>-2.9730070790000007</v>
      </c>
      <c r="Q212" s="466" t="s">
        <v>287</v>
      </c>
    </row>
    <row r="213" spans="1:17" ht="23.25">
      <c r="A213" s="438"/>
      <c r="B213" s="439"/>
      <c r="C213" s="439"/>
      <c r="D213" s="426"/>
      <c r="E213" s="426"/>
      <c r="F213" s="440"/>
      <c r="G213" s="426"/>
      <c r="H213" s="368"/>
      <c r="I213" s="368"/>
      <c r="J213" s="368"/>
      <c r="K213" s="465"/>
      <c r="L213" s="467"/>
      <c r="M213" s="465"/>
      <c r="N213" s="465"/>
      <c r="O213" s="465"/>
      <c r="P213" s="465"/>
      <c r="Q213" s="468"/>
    </row>
    <row r="214" spans="1:17" ht="23.25">
      <c r="A214" s="469" t="s">
        <v>288</v>
      </c>
      <c r="B214" s="38"/>
      <c r="C214" s="38"/>
      <c r="D214" s="426"/>
      <c r="E214" s="426"/>
      <c r="F214" s="443"/>
      <c r="G214" s="434"/>
      <c r="H214" s="368"/>
      <c r="I214" s="368"/>
      <c r="J214" s="368"/>
      <c r="K214" s="465">
        <f>'STEPPED UP GENCO'!K73</f>
        <v>5.748041303000001</v>
      </c>
      <c r="L214" s="464" t="s">
        <v>287</v>
      </c>
      <c r="M214" s="465"/>
      <c r="N214" s="465"/>
      <c r="O214" s="465"/>
      <c r="P214" s="465">
        <f>'STEPPED UP GENCO'!P73</f>
        <v>-0.009011519999999986</v>
      </c>
      <c r="Q214" s="466" t="s">
        <v>287</v>
      </c>
    </row>
    <row r="215" spans="1:17" ht="15">
      <c r="A215" s="444"/>
      <c r="B215" s="368"/>
      <c r="C215" s="368"/>
      <c r="D215" s="368"/>
      <c r="E215" s="368"/>
      <c r="F215" s="368"/>
      <c r="G215" s="368"/>
      <c r="H215" s="368"/>
      <c r="I215" s="368"/>
      <c r="J215" s="368"/>
      <c r="K215" s="368"/>
      <c r="L215" s="210"/>
      <c r="M215" s="368"/>
      <c r="N215" s="368"/>
      <c r="O215" s="368"/>
      <c r="P215" s="368"/>
      <c r="Q215" s="470"/>
    </row>
    <row r="216" spans="1:17" ht="15">
      <c r="A216" s="444"/>
      <c r="B216" s="368"/>
      <c r="C216" s="368"/>
      <c r="D216" s="368"/>
      <c r="E216" s="368"/>
      <c r="F216" s="368"/>
      <c r="G216" s="368"/>
      <c r="H216" s="368"/>
      <c r="I216" s="368"/>
      <c r="J216" s="368"/>
      <c r="K216" s="368"/>
      <c r="L216" s="210"/>
      <c r="M216" s="368"/>
      <c r="N216" s="368"/>
      <c r="O216" s="368"/>
      <c r="P216" s="368"/>
      <c r="Q216" s="470"/>
    </row>
    <row r="217" spans="1:17" ht="15">
      <c r="A217" s="444"/>
      <c r="B217" s="368"/>
      <c r="C217" s="368"/>
      <c r="D217" s="368"/>
      <c r="E217" s="368"/>
      <c r="F217" s="368"/>
      <c r="G217" s="368"/>
      <c r="H217" s="368"/>
      <c r="I217" s="368"/>
      <c r="J217" s="368"/>
      <c r="K217" s="368"/>
      <c r="L217" s="210"/>
      <c r="M217" s="368"/>
      <c r="N217" s="368"/>
      <c r="O217" s="368"/>
      <c r="P217" s="368"/>
      <c r="Q217" s="470"/>
    </row>
    <row r="218" spans="1:17" ht="23.25">
      <c r="A218" s="444"/>
      <c r="B218" s="368"/>
      <c r="C218" s="368"/>
      <c r="D218" s="368"/>
      <c r="E218" s="368"/>
      <c r="F218" s="368"/>
      <c r="G218" s="368"/>
      <c r="H218" s="433"/>
      <c r="I218" s="433"/>
      <c r="J218" s="471" t="s">
        <v>290</v>
      </c>
      <c r="K218" s="472">
        <f>SUM(K212:K217)</f>
        <v>-34.98800492299999</v>
      </c>
      <c r="L218" s="471" t="s">
        <v>287</v>
      </c>
      <c r="M218" s="465"/>
      <c r="N218" s="465"/>
      <c r="O218" s="465"/>
      <c r="P218" s="472">
        <f>SUM(P212:P217)</f>
        <v>-2.9820185990000008</v>
      </c>
      <c r="Q218" s="812" t="s">
        <v>287</v>
      </c>
    </row>
    <row r="219" spans="1:17" ht="13.5" thickBot="1">
      <c r="A219" s="445"/>
      <c r="B219" s="421"/>
      <c r="C219" s="421"/>
      <c r="D219" s="421"/>
      <c r="E219" s="421"/>
      <c r="F219" s="421"/>
      <c r="G219" s="421"/>
      <c r="H219" s="421"/>
      <c r="I219" s="421"/>
      <c r="J219" s="421"/>
      <c r="K219" s="421"/>
      <c r="L219" s="421"/>
      <c r="M219" s="421"/>
      <c r="N219" s="421"/>
      <c r="O219" s="421"/>
      <c r="P219" s="421"/>
      <c r="Q219" s="422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49" r:id="rId1"/>
  <rowBreaks count="3" manualBreakCount="3">
    <brk id="62" max="255" man="1"/>
    <brk id="133" max="16" man="1"/>
    <brk id="187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71"/>
  <sheetViews>
    <sheetView view="pageBreakPreview" zoomScale="85" zoomScaleNormal="85" zoomScaleSheetLayoutView="85" zoomScalePageLayoutView="0" workbookViewId="0" topLeftCell="A141">
      <selection activeCell="N84" sqref="N84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10.42187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632" customFormat="1" ht="11.25" customHeight="1">
      <c r="A1" s="14" t="s">
        <v>214</v>
      </c>
    </row>
    <row r="2" spans="1:18" s="632" customFormat="1" ht="11.25" customHeight="1">
      <c r="A2" s="2" t="s">
        <v>215</v>
      </c>
      <c r="K2" s="633"/>
      <c r="Q2" s="634" t="str">
        <f>NDPL!$Q$1</f>
        <v>JANUARY-2023</v>
      </c>
      <c r="R2" s="634"/>
    </row>
    <row r="3" s="632" customFormat="1" ht="11.25" customHeight="1">
      <c r="A3" s="78" t="s">
        <v>77</v>
      </c>
    </row>
    <row r="4" spans="1:16" s="632" customFormat="1" ht="11.25" customHeight="1" thickBot="1">
      <c r="A4" s="78" t="s">
        <v>223</v>
      </c>
      <c r="G4" s="103"/>
      <c r="H4" s="103"/>
      <c r="I4" s="633" t="s">
        <v>7</v>
      </c>
      <c r="J4" s="103"/>
      <c r="K4" s="103"/>
      <c r="L4" s="103"/>
      <c r="M4" s="103"/>
      <c r="N4" s="633" t="s">
        <v>355</v>
      </c>
      <c r="O4" s="103"/>
      <c r="P4" s="103"/>
    </row>
    <row r="5" spans="1:17" ht="55.5" customHeight="1" thickBot="1" thickTop="1">
      <c r="A5" s="28" t="s">
        <v>8</v>
      </c>
      <c r="B5" s="25" t="s">
        <v>9</v>
      </c>
      <c r="C5" s="26" t="s">
        <v>1</v>
      </c>
      <c r="D5" s="26" t="s">
        <v>2</v>
      </c>
      <c r="E5" s="26" t="s">
        <v>3</v>
      </c>
      <c r="F5" s="26" t="s">
        <v>10</v>
      </c>
      <c r="G5" s="28" t="str">
        <f>NDPL!G5</f>
        <v>FINAL READING 31/01/2023</v>
      </c>
      <c r="H5" s="26" t="str">
        <f>NDPL!H5</f>
        <v>INTIAL READING 01/01/2023</v>
      </c>
      <c r="I5" s="26" t="s">
        <v>4</v>
      </c>
      <c r="J5" s="26" t="s">
        <v>5</v>
      </c>
      <c r="K5" s="26" t="s">
        <v>6</v>
      </c>
      <c r="L5" s="28" t="str">
        <f>NDPL!G5</f>
        <v>FINAL READING 31/01/2023</v>
      </c>
      <c r="M5" s="26" t="str">
        <f>NDPL!H5</f>
        <v>INTIAL READING 01/01/2023</v>
      </c>
      <c r="N5" s="26" t="s">
        <v>4</v>
      </c>
      <c r="O5" s="26" t="s">
        <v>5</v>
      </c>
      <c r="P5" s="26" t="s">
        <v>6</v>
      </c>
      <c r="Q5" s="144" t="s">
        <v>270</v>
      </c>
    </row>
    <row r="6" spans="1:16" ht="0.75" customHeight="1" thickBot="1" thickTop="1">
      <c r="A6" s="5"/>
      <c r="B6" s="12"/>
      <c r="C6" s="4"/>
      <c r="D6" s="4"/>
      <c r="E6" s="4"/>
      <c r="F6" s="4"/>
      <c r="G6" s="4"/>
      <c r="H6" s="4"/>
      <c r="I6" s="4"/>
      <c r="J6" s="4"/>
      <c r="K6" s="4"/>
      <c r="L6" s="16"/>
      <c r="M6" s="4"/>
      <c r="N6" s="4"/>
      <c r="O6" s="4"/>
      <c r="P6" s="4"/>
    </row>
    <row r="7" spans="1:17" ht="15.75" customHeight="1" thickTop="1">
      <c r="A7" s="273"/>
      <c r="B7" s="274" t="s">
        <v>131</v>
      </c>
      <c r="C7" s="266"/>
      <c r="D7" s="29"/>
      <c r="E7" s="29"/>
      <c r="F7" s="30"/>
      <c r="G7" s="22"/>
      <c r="H7" s="350"/>
      <c r="I7" s="350"/>
      <c r="J7" s="350"/>
      <c r="K7" s="350"/>
      <c r="L7" s="351"/>
      <c r="M7" s="350"/>
      <c r="N7" s="350"/>
      <c r="O7" s="350"/>
      <c r="P7" s="350"/>
      <c r="Q7" s="408"/>
    </row>
    <row r="8" spans="1:17" s="341" customFormat="1" ht="15.75" customHeight="1">
      <c r="A8" s="275">
        <v>1</v>
      </c>
      <c r="B8" s="276" t="s">
        <v>78</v>
      </c>
      <c r="C8" s="279">
        <v>4865110</v>
      </c>
      <c r="D8" s="33" t="s">
        <v>12</v>
      </c>
      <c r="E8" s="34" t="s">
        <v>305</v>
      </c>
      <c r="F8" s="285">
        <v>267</v>
      </c>
      <c r="G8" s="257">
        <v>36365</v>
      </c>
      <c r="H8" s="258">
        <v>36460</v>
      </c>
      <c r="I8" s="209">
        <f aca="true" t="shared" si="0" ref="I8:I13">G8-H8</f>
        <v>-95</v>
      </c>
      <c r="J8" s="209">
        <f aca="true" t="shared" si="1" ref="J8:J13">$F8*I8</f>
        <v>-25365</v>
      </c>
      <c r="K8" s="209">
        <f aca="true" t="shared" si="2" ref="K8:K13">J8/1000000</f>
        <v>-0.025365</v>
      </c>
      <c r="L8" s="257">
        <v>991938</v>
      </c>
      <c r="M8" s="258">
        <v>991978</v>
      </c>
      <c r="N8" s="209">
        <f aca="true" t="shared" si="3" ref="N8:N13">L8-M8</f>
        <v>-40</v>
      </c>
      <c r="O8" s="209">
        <f aca="true" t="shared" si="4" ref="O8:O13">$F8*N8</f>
        <v>-10680</v>
      </c>
      <c r="P8" s="209">
        <f aca="true" t="shared" si="5" ref="P8:P13">O8/1000000</f>
        <v>-0.01068</v>
      </c>
      <c r="Q8" s="353"/>
    </row>
    <row r="9" spans="1:17" s="341" customFormat="1" ht="15.75" customHeight="1">
      <c r="A9" s="275">
        <v>2</v>
      </c>
      <c r="B9" s="276" t="s">
        <v>79</v>
      </c>
      <c r="C9" s="279">
        <v>4865080</v>
      </c>
      <c r="D9" s="33" t="s">
        <v>12</v>
      </c>
      <c r="E9" s="34" t="s">
        <v>305</v>
      </c>
      <c r="F9" s="285">
        <v>4000</v>
      </c>
      <c r="G9" s="257">
        <v>11231</v>
      </c>
      <c r="H9" s="258">
        <v>11232</v>
      </c>
      <c r="I9" s="209">
        <f t="shared" si="0"/>
        <v>-1</v>
      </c>
      <c r="J9" s="209">
        <f t="shared" si="1"/>
        <v>-4000</v>
      </c>
      <c r="K9" s="209">
        <f t="shared" si="2"/>
        <v>-0.004</v>
      </c>
      <c r="L9" s="257">
        <v>1357</v>
      </c>
      <c r="M9" s="258">
        <v>1380</v>
      </c>
      <c r="N9" s="209">
        <f t="shared" si="3"/>
        <v>-23</v>
      </c>
      <c r="O9" s="209">
        <f t="shared" si="4"/>
        <v>-92000</v>
      </c>
      <c r="P9" s="209">
        <f t="shared" si="5"/>
        <v>-0.092</v>
      </c>
      <c r="Q9" s="353"/>
    </row>
    <row r="10" spans="1:17" s="686" customFormat="1" ht="15.75" customHeight="1">
      <c r="A10" s="275">
        <v>3</v>
      </c>
      <c r="B10" s="276" t="s">
        <v>80</v>
      </c>
      <c r="C10" s="279">
        <v>4865108</v>
      </c>
      <c r="D10" s="33" t="s">
        <v>12</v>
      </c>
      <c r="E10" s="34" t="s">
        <v>305</v>
      </c>
      <c r="F10" s="285">
        <v>133.33</v>
      </c>
      <c r="G10" s="257">
        <v>24929</v>
      </c>
      <c r="H10" s="258">
        <v>24930</v>
      </c>
      <c r="I10" s="209">
        <f t="shared" si="0"/>
        <v>-1</v>
      </c>
      <c r="J10" s="209">
        <f t="shared" si="1"/>
        <v>-133.33</v>
      </c>
      <c r="K10" s="209">
        <f t="shared" si="2"/>
        <v>-0.00013333</v>
      </c>
      <c r="L10" s="257">
        <v>34899</v>
      </c>
      <c r="M10" s="258">
        <v>34874</v>
      </c>
      <c r="N10" s="209">
        <f t="shared" si="3"/>
        <v>25</v>
      </c>
      <c r="O10" s="209">
        <f t="shared" si="4"/>
        <v>3333.2500000000005</v>
      </c>
      <c r="P10" s="209">
        <f t="shared" si="5"/>
        <v>0.0033332500000000003</v>
      </c>
      <c r="Q10" s="345"/>
    </row>
    <row r="11" spans="1:17" s="645" customFormat="1" ht="15.75" customHeight="1">
      <c r="A11" s="275">
        <v>4</v>
      </c>
      <c r="B11" s="276" t="s">
        <v>81</v>
      </c>
      <c r="C11" s="279">
        <v>4864834</v>
      </c>
      <c r="D11" s="33" t="s">
        <v>12</v>
      </c>
      <c r="E11" s="34" t="s">
        <v>305</v>
      </c>
      <c r="F11" s="630">
        <v>1000</v>
      </c>
      <c r="G11" s="257">
        <v>999659</v>
      </c>
      <c r="H11" s="258">
        <v>999690</v>
      </c>
      <c r="I11" s="209">
        <f>G11-H11</f>
        <v>-31</v>
      </c>
      <c r="J11" s="209">
        <f t="shared" si="1"/>
        <v>-31000</v>
      </c>
      <c r="K11" s="209">
        <f t="shared" si="2"/>
        <v>-0.031</v>
      </c>
      <c r="L11" s="257">
        <v>999680</v>
      </c>
      <c r="M11" s="258">
        <v>999686</v>
      </c>
      <c r="N11" s="209">
        <f>L11-M11</f>
        <v>-6</v>
      </c>
      <c r="O11" s="209">
        <f t="shared" si="4"/>
        <v>-6000</v>
      </c>
      <c r="P11" s="209">
        <f t="shared" si="5"/>
        <v>-0.006</v>
      </c>
      <c r="Q11" s="345"/>
    </row>
    <row r="12" spans="1:17" s="341" customFormat="1" ht="15">
      <c r="A12" s="275">
        <v>5</v>
      </c>
      <c r="B12" s="276" t="s">
        <v>82</v>
      </c>
      <c r="C12" s="279">
        <v>4865126</v>
      </c>
      <c r="D12" s="33" t="s">
        <v>12</v>
      </c>
      <c r="E12" s="34" t="s">
        <v>305</v>
      </c>
      <c r="F12" s="630">
        <v>1600</v>
      </c>
      <c r="G12" s="257">
        <v>89</v>
      </c>
      <c r="H12" s="258">
        <v>90</v>
      </c>
      <c r="I12" s="209">
        <f>G12-H12</f>
        <v>-1</v>
      </c>
      <c r="J12" s="209">
        <f t="shared" si="1"/>
        <v>-1600</v>
      </c>
      <c r="K12" s="209">
        <f t="shared" si="2"/>
        <v>-0.0016</v>
      </c>
      <c r="L12" s="257">
        <v>999936</v>
      </c>
      <c r="M12" s="258">
        <v>999947</v>
      </c>
      <c r="N12" s="209">
        <f>L12-M12</f>
        <v>-11</v>
      </c>
      <c r="O12" s="209">
        <f t="shared" si="4"/>
        <v>-17600</v>
      </c>
      <c r="P12" s="209">
        <f t="shared" si="5"/>
        <v>-0.0176</v>
      </c>
      <c r="Q12" s="767"/>
    </row>
    <row r="13" spans="1:17" s="341" customFormat="1" ht="15.75" customHeight="1">
      <c r="A13" s="275">
        <v>6</v>
      </c>
      <c r="B13" s="276" t="s">
        <v>83</v>
      </c>
      <c r="C13" s="279">
        <v>4865104</v>
      </c>
      <c r="D13" s="33" t="s">
        <v>12</v>
      </c>
      <c r="E13" s="34" t="s">
        <v>305</v>
      </c>
      <c r="F13" s="630">
        <v>1333.33</v>
      </c>
      <c r="G13" s="257">
        <v>18396</v>
      </c>
      <c r="H13" s="258">
        <v>18419</v>
      </c>
      <c r="I13" s="209">
        <f t="shared" si="0"/>
        <v>-23</v>
      </c>
      <c r="J13" s="209">
        <f t="shared" si="1"/>
        <v>-30666.589999999997</v>
      </c>
      <c r="K13" s="209">
        <f t="shared" si="2"/>
        <v>-0.030666589999999997</v>
      </c>
      <c r="L13" s="257">
        <v>4900</v>
      </c>
      <c r="M13" s="258">
        <v>4909</v>
      </c>
      <c r="N13" s="209">
        <f t="shared" si="3"/>
        <v>-9</v>
      </c>
      <c r="O13" s="209">
        <f t="shared" si="4"/>
        <v>-11999.97</v>
      </c>
      <c r="P13" s="209">
        <f t="shared" si="5"/>
        <v>-0.011999969999999999</v>
      </c>
      <c r="Q13" s="345"/>
    </row>
    <row r="14" spans="1:17" s="341" customFormat="1" ht="15.75" customHeight="1">
      <c r="A14" s="275">
        <v>7</v>
      </c>
      <c r="B14" s="276" t="s">
        <v>84</v>
      </c>
      <c r="C14" s="279">
        <v>4864795</v>
      </c>
      <c r="D14" s="33" t="s">
        <v>12</v>
      </c>
      <c r="E14" s="34" t="s">
        <v>305</v>
      </c>
      <c r="F14" s="630">
        <v>200</v>
      </c>
      <c r="G14" s="257">
        <v>999473</v>
      </c>
      <c r="H14" s="258">
        <v>999593</v>
      </c>
      <c r="I14" s="209">
        <f>G14-H14</f>
        <v>-120</v>
      </c>
      <c r="J14" s="209">
        <f>$F14*I14</f>
        <v>-24000</v>
      </c>
      <c r="K14" s="209">
        <f>J14/1000000</f>
        <v>-0.024</v>
      </c>
      <c r="L14" s="257">
        <v>998769</v>
      </c>
      <c r="M14" s="258">
        <v>998923</v>
      </c>
      <c r="N14" s="209">
        <f>L14-M14</f>
        <v>-154</v>
      </c>
      <c r="O14" s="209">
        <f>$F14*N14</f>
        <v>-30800</v>
      </c>
      <c r="P14" s="209">
        <f>O14/1000000</f>
        <v>-0.0308</v>
      </c>
      <c r="Q14" s="353"/>
    </row>
    <row r="15" spans="1:17" s="341" customFormat="1" ht="15.75" customHeight="1">
      <c r="A15" s="275"/>
      <c r="B15" s="276"/>
      <c r="C15" s="368"/>
      <c r="D15" s="368"/>
      <c r="E15" s="368"/>
      <c r="F15" s="368"/>
      <c r="G15" s="257"/>
      <c r="H15" s="368"/>
      <c r="I15" s="368"/>
      <c r="J15" s="368"/>
      <c r="K15" s="368"/>
      <c r="L15" s="257"/>
      <c r="M15" s="368"/>
      <c r="N15" s="368"/>
      <c r="O15" s="368"/>
      <c r="P15" s="368"/>
      <c r="Q15" s="815"/>
    </row>
    <row r="16" spans="1:17" s="341" customFormat="1" ht="15.75" customHeight="1">
      <c r="A16" s="275"/>
      <c r="B16" s="278" t="s">
        <v>11</v>
      </c>
      <c r="C16" s="279"/>
      <c r="D16" s="33"/>
      <c r="E16" s="33"/>
      <c r="F16" s="285"/>
      <c r="G16" s="257"/>
      <c r="H16" s="258"/>
      <c r="I16" s="209"/>
      <c r="J16" s="209"/>
      <c r="K16" s="209"/>
      <c r="L16" s="257"/>
      <c r="M16" s="258"/>
      <c r="N16" s="209"/>
      <c r="O16" s="209"/>
      <c r="P16" s="209"/>
      <c r="Q16" s="345"/>
    </row>
    <row r="17" spans="1:17" s="341" customFormat="1" ht="15.75" customHeight="1">
      <c r="A17" s="275">
        <v>8</v>
      </c>
      <c r="B17" s="276" t="s">
        <v>326</v>
      </c>
      <c r="C17" s="279">
        <v>4864884</v>
      </c>
      <c r="D17" s="33" t="s">
        <v>12</v>
      </c>
      <c r="E17" s="34" t="s">
        <v>305</v>
      </c>
      <c r="F17" s="285">
        <v>1000</v>
      </c>
      <c r="G17" s="257">
        <v>974941</v>
      </c>
      <c r="H17" s="258">
        <v>974989</v>
      </c>
      <c r="I17" s="209">
        <f aca="true" t="shared" si="6" ref="I17:I28">G17-H17</f>
        <v>-48</v>
      </c>
      <c r="J17" s="209">
        <f aca="true" t="shared" si="7" ref="J17:J28">$F17*I17</f>
        <v>-48000</v>
      </c>
      <c r="K17" s="209">
        <f aca="true" t="shared" si="8" ref="K17:K28">J17/1000000</f>
        <v>-0.048</v>
      </c>
      <c r="L17" s="257">
        <v>1214</v>
      </c>
      <c r="M17" s="258">
        <v>1214</v>
      </c>
      <c r="N17" s="209">
        <f aca="true" t="shared" si="9" ref="N17:N28">L17-M17</f>
        <v>0</v>
      </c>
      <c r="O17" s="209">
        <f aca="true" t="shared" si="10" ref="O17:O28">$F17*N17</f>
        <v>0</v>
      </c>
      <c r="P17" s="209">
        <f aca="true" t="shared" si="11" ref="P17:P28">O17/1000000</f>
        <v>0</v>
      </c>
      <c r="Q17" s="364"/>
    </row>
    <row r="18" spans="1:17" s="341" customFormat="1" ht="15.75" customHeight="1">
      <c r="A18" s="275">
        <v>9</v>
      </c>
      <c r="B18" s="276" t="s">
        <v>85</v>
      </c>
      <c r="C18" s="279">
        <v>4864897</v>
      </c>
      <c r="D18" s="33" t="s">
        <v>12</v>
      </c>
      <c r="E18" s="34" t="s">
        <v>305</v>
      </c>
      <c r="F18" s="285">
        <v>500</v>
      </c>
      <c r="G18" s="257">
        <v>983032</v>
      </c>
      <c r="H18" s="258">
        <v>983166</v>
      </c>
      <c r="I18" s="209">
        <f t="shared" si="6"/>
        <v>-134</v>
      </c>
      <c r="J18" s="209">
        <f t="shared" si="7"/>
        <v>-67000</v>
      </c>
      <c r="K18" s="209">
        <f t="shared" si="8"/>
        <v>-0.067</v>
      </c>
      <c r="L18" s="257">
        <v>270</v>
      </c>
      <c r="M18" s="258">
        <v>275</v>
      </c>
      <c r="N18" s="209">
        <f t="shared" si="9"/>
        <v>-5</v>
      </c>
      <c r="O18" s="209">
        <f t="shared" si="10"/>
        <v>-2500</v>
      </c>
      <c r="P18" s="209">
        <f t="shared" si="11"/>
        <v>-0.0025</v>
      </c>
      <c r="Q18" s="345"/>
    </row>
    <row r="19" spans="1:17" s="341" customFormat="1" ht="15.75" customHeight="1">
      <c r="A19" s="275">
        <v>10</v>
      </c>
      <c r="B19" s="276" t="s">
        <v>115</v>
      </c>
      <c r="C19" s="279">
        <v>4864849</v>
      </c>
      <c r="D19" s="33" t="s">
        <v>12</v>
      </c>
      <c r="E19" s="34" t="s">
        <v>305</v>
      </c>
      <c r="F19" s="285">
        <v>1000</v>
      </c>
      <c r="G19" s="257">
        <v>997307</v>
      </c>
      <c r="H19" s="258">
        <v>997379</v>
      </c>
      <c r="I19" s="209">
        <f t="shared" si="6"/>
        <v>-72</v>
      </c>
      <c r="J19" s="209">
        <f t="shared" si="7"/>
        <v>-72000</v>
      </c>
      <c r="K19" s="209">
        <f t="shared" si="8"/>
        <v>-0.072</v>
      </c>
      <c r="L19" s="257">
        <v>999837</v>
      </c>
      <c r="M19" s="258">
        <v>999838</v>
      </c>
      <c r="N19" s="209">
        <f t="shared" si="9"/>
        <v>-1</v>
      </c>
      <c r="O19" s="209">
        <f t="shared" si="10"/>
        <v>-1000</v>
      </c>
      <c r="P19" s="209">
        <f t="shared" si="11"/>
        <v>-0.001</v>
      </c>
      <c r="Q19" s="345"/>
    </row>
    <row r="20" spans="1:17" s="341" customFormat="1" ht="15.75" customHeight="1">
      <c r="A20" s="275">
        <v>11</v>
      </c>
      <c r="B20" s="276" t="s">
        <v>86</v>
      </c>
      <c r="C20" s="279">
        <v>4864833</v>
      </c>
      <c r="D20" s="33" t="s">
        <v>12</v>
      </c>
      <c r="E20" s="34" t="s">
        <v>305</v>
      </c>
      <c r="F20" s="285">
        <v>1000</v>
      </c>
      <c r="G20" s="257">
        <v>982649</v>
      </c>
      <c r="H20" s="258">
        <v>982704</v>
      </c>
      <c r="I20" s="209">
        <f t="shared" si="6"/>
        <v>-55</v>
      </c>
      <c r="J20" s="209">
        <f t="shared" si="7"/>
        <v>-55000</v>
      </c>
      <c r="K20" s="209">
        <f t="shared" si="8"/>
        <v>-0.055</v>
      </c>
      <c r="L20" s="257">
        <v>1092</v>
      </c>
      <c r="M20" s="258">
        <v>1092</v>
      </c>
      <c r="N20" s="209">
        <f t="shared" si="9"/>
        <v>0</v>
      </c>
      <c r="O20" s="209">
        <f t="shared" si="10"/>
        <v>0</v>
      </c>
      <c r="P20" s="209">
        <f t="shared" si="11"/>
        <v>0</v>
      </c>
      <c r="Q20" s="345"/>
    </row>
    <row r="21" spans="1:17" s="645" customFormat="1" ht="15.75" customHeight="1">
      <c r="A21" s="275">
        <v>12</v>
      </c>
      <c r="B21" s="276" t="s">
        <v>87</v>
      </c>
      <c r="C21" s="279">
        <v>4864837</v>
      </c>
      <c r="D21" s="33" t="s">
        <v>12</v>
      </c>
      <c r="E21" s="34" t="s">
        <v>305</v>
      </c>
      <c r="F21" s="285">
        <v>1000</v>
      </c>
      <c r="G21" s="257">
        <v>993435</v>
      </c>
      <c r="H21" s="258">
        <v>993435</v>
      </c>
      <c r="I21" s="209">
        <f>G21-H21</f>
        <v>0</v>
      </c>
      <c r="J21" s="209">
        <f>$F21*I21</f>
        <v>0</v>
      </c>
      <c r="K21" s="209">
        <f>J21/1000000</f>
        <v>0</v>
      </c>
      <c r="L21" s="257">
        <v>3897</v>
      </c>
      <c r="M21" s="258">
        <v>4054</v>
      </c>
      <c r="N21" s="209">
        <f>L21-M21</f>
        <v>-157</v>
      </c>
      <c r="O21" s="209">
        <f>$F21*N21</f>
        <v>-157000</v>
      </c>
      <c r="P21" s="209">
        <f>O21/1000000</f>
        <v>-0.157</v>
      </c>
      <c r="Q21" s="353" t="s">
        <v>484</v>
      </c>
    </row>
    <row r="22" spans="1:17" s="645" customFormat="1" ht="15.75" customHeight="1">
      <c r="A22" s="275"/>
      <c r="B22" s="276"/>
      <c r="C22" s="279">
        <v>4865120</v>
      </c>
      <c r="D22" s="33" t="s">
        <v>12</v>
      </c>
      <c r="E22" s="34" t="s">
        <v>305</v>
      </c>
      <c r="F22" s="630">
        <v>1333.33</v>
      </c>
      <c r="G22" s="257">
        <v>999992</v>
      </c>
      <c r="H22" s="258">
        <v>1000000</v>
      </c>
      <c r="I22" s="209">
        <f>G22-H22</f>
        <v>-8</v>
      </c>
      <c r="J22" s="209">
        <f t="shared" si="7"/>
        <v>-10666.64</v>
      </c>
      <c r="K22" s="209">
        <f t="shared" si="8"/>
        <v>-0.01066664</v>
      </c>
      <c r="L22" s="257">
        <v>999980</v>
      </c>
      <c r="M22" s="258">
        <v>1000000</v>
      </c>
      <c r="N22" s="209">
        <f>L22-M22</f>
        <v>-20</v>
      </c>
      <c r="O22" s="209">
        <f t="shared" si="10"/>
        <v>-26666.6</v>
      </c>
      <c r="P22" s="209">
        <f t="shared" si="11"/>
        <v>-0.0266666</v>
      </c>
      <c r="Q22" s="353" t="s">
        <v>483</v>
      </c>
    </row>
    <row r="23" spans="1:17" s="341" customFormat="1" ht="15.75" customHeight="1">
      <c r="A23" s="275">
        <v>13</v>
      </c>
      <c r="B23" s="249" t="s">
        <v>88</v>
      </c>
      <c r="C23" s="279">
        <v>4864889</v>
      </c>
      <c r="D23" s="37" t="s">
        <v>12</v>
      </c>
      <c r="E23" s="34" t="s">
        <v>305</v>
      </c>
      <c r="F23" s="285">
        <v>1000</v>
      </c>
      <c r="G23" s="257">
        <v>993431</v>
      </c>
      <c r="H23" s="258">
        <v>993437</v>
      </c>
      <c r="I23" s="209">
        <f t="shared" si="6"/>
        <v>-6</v>
      </c>
      <c r="J23" s="209">
        <f t="shared" si="7"/>
        <v>-6000</v>
      </c>
      <c r="K23" s="209">
        <f t="shared" si="8"/>
        <v>-0.006</v>
      </c>
      <c r="L23" s="257">
        <v>995271</v>
      </c>
      <c r="M23" s="258">
        <v>995435</v>
      </c>
      <c r="N23" s="209">
        <f t="shared" si="9"/>
        <v>-164</v>
      </c>
      <c r="O23" s="209">
        <f t="shared" si="10"/>
        <v>-164000</v>
      </c>
      <c r="P23" s="209">
        <f t="shared" si="11"/>
        <v>-0.164</v>
      </c>
      <c r="Q23" s="345"/>
    </row>
    <row r="24" spans="1:17" s="341" customFormat="1" ht="15.75" customHeight="1">
      <c r="A24" s="275">
        <v>14</v>
      </c>
      <c r="B24" s="276" t="s">
        <v>89</v>
      </c>
      <c r="C24" s="279">
        <v>4864859</v>
      </c>
      <c r="D24" s="33" t="s">
        <v>12</v>
      </c>
      <c r="E24" s="34" t="s">
        <v>305</v>
      </c>
      <c r="F24" s="285">
        <v>1000</v>
      </c>
      <c r="G24" s="257">
        <v>992504</v>
      </c>
      <c r="H24" s="258">
        <v>992506</v>
      </c>
      <c r="I24" s="209">
        <f t="shared" si="6"/>
        <v>-2</v>
      </c>
      <c r="J24" s="209">
        <f t="shared" si="7"/>
        <v>-2000</v>
      </c>
      <c r="K24" s="209">
        <f t="shared" si="8"/>
        <v>-0.002</v>
      </c>
      <c r="L24" s="257">
        <v>999976</v>
      </c>
      <c r="M24" s="258">
        <v>1000097</v>
      </c>
      <c r="N24" s="209">
        <f t="shared" si="9"/>
        <v>-121</v>
      </c>
      <c r="O24" s="209">
        <f t="shared" si="10"/>
        <v>-121000</v>
      </c>
      <c r="P24" s="209">
        <f t="shared" si="11"/>
        <v>-0.121</v>
      </c>
      <c r="Q24" s="345"/>
    </row>
    <row r="25" spans="1:17" s="341" customFormat="1" ht="15.75" customHeight="1">
      <c r="A25" s="275">
        <v>15</v>
      </c>
      <c r="B25" s="276" t="s">
        <v>90</v>
      </c>
      <c r="C25" s="279">
        <v>4864895</v>
      </c>
      <c r="D25" s="33" t="s">
        <v>12</v>
      </c>
      <c r="E25" s="34" t="s">
        <v>305</v>
      </c>
      <c r="F25" s="285">
        <v>800</v>
      </c>
      <c r="G25" s="257">
        <v>994354</v>
      </c>
      <c r="H25" s="258">
        <v>994363</v>
      </c>
      <c r="I25" s="209">
        <f t="shared" si="6"/>
        <v>-9</v>
      </c>
      <c r="J25" s="209">
        <f t="shared" si="7"/>
        <v>-7200</v>
      </c>
      <c r="K25" s="209">
        <f t="shared" si="8"/>
        <v>-0.0072</v>
      </c>
      <c r="L25" s="257">
        <v>7123</v>
      </c>
      <c r="M25" s="258">
        <v>7289</v>
      </c>
      <c r="N25" s="209">
        <f t="shared" si="9"/>
        <v>-166</v>
      </c>
      <c r="O25" s="209">
        <f t="shared" si="10"/>
        <v>-132800</v>
      </c>
      <c r="P25" s="209">
        <f t="shared" si="11"/>
        <v>-0.1328</v>
      </c>
      <c r="Q25" s="345"/>
    </row>
    <row r="26" spans="1:17" s="341" customFormat="1" ht="15.75" customHeight="1">
      <c r="A26" s="275">
        <v>16</v>
      </c>
      <c r="B26" s="276" t="s">
        <v>91</v>
      </c>
      <c r="C26" s="279">
        <v>4864826</v>
      </c>
      <c r="D26" s="33" t="s">
        <v>12</v>
      </c>
      <c r="E26" s="34" t="s">
        <v>305</v>
      </c>
      <c r="F26" s="285">
        <v>133.33</v>
      </c>
      <c r="G26" s="257">
        <v>14284</v>
      </c>
      <c r="H26" s="258">
        <v>14371</v>
      </c>
      <c r="I26" s="209">
        <f t="shared" si="6"/>
        <v>-87</v>
      </c>
      <c r="J26" s="209">
        <f t="shared" si="7"/>
        <v>-11599.710000000001</v>
      </c>
      <c r="K26" s="209">
        <f t="shared" si="8"/>
        <v>-0.011599710000000001</v>
      </c>
      <c r="L26" s="257">
        <v>8347</v>
      </c>
      <c r="M26" s="258">
        <v>8345</v>
      </c>
      <c r="N26" s="209">
        <f t="shared" si="9"/>
        <v>2</v>
      </c>
      <c r="O26" s="209">
        <f t="shared" si="10"/>
        <v>266.66</v>
      </c>
      <c r="P26" s="209">
        <f t="shared" si="11"/>
        <v>0.00026666</v>
      </c>
      <c r="Q26" s="345"/>
    </row>
    <row r="27" spans="1:17" s="645" customFormat="1" ht="15.75" customHeight="1">
      <c r="A27" s="275">
        <v>17</v>
      </c>
      <c r="B27" s="276" t="s">
        <v>113</v>
      </c>
      <c r="C27" s="279">
        <v>4865143</v>
      </c>
      <c r="D27" s="33" t="s">
        <v>12</v>
      </c>
      <c r="E27" s="34" t="s">
        <v>305</v>
      </c>
      <c r="F27" s="285">
        <v>1000</v>
      </c>
      <c r="G27" s="257">
        <v>29</v>
      </c>
      <c r="H27" s="258">
        <v>36</v>
      </c>
      <c r="I27" s="209">
        <f t="shared" si="6"/>
        <v>-7</v>
      </c>
      <c r="J27" s="209">
        <f t="shared" si="7"/>
        <v>-7000</v>
      </c>
      <c r="K27" s="209">
        <f t="shared" si="8"/>
        <v>-0.007</v>
      </c>
      <c r="L27" s="257">
        <v>999823</v>
      </c>
      <c r="M27" s="258">
        <v>999826</v>
      </c>
      <c r="N27" s="209">
        <f t="shared" si="9"/>
        <v>-3</v>
      </c>
      <c r="O27" s="209">
        <f t="shared" si="10"/>
        <v>-3000</v>
      </c>
      <c r="P27" s="209">
        <f t="shared" si="11"/>
        <v>-0.003</v>
      </c>
      <c r="Q27" s="345"/>
    </row>
    <row r="28" spans="1:17" s="341" customFormat="1" ht="15.75" customHeight="1">
      <c r="A28" s="275">
        <v>18</v>
      </c>
      <c r="B28" s="276" t="s">
        <v>114</v>
      </c>
      <c r="C28" s="279">
        <v>4864883</v>
      </c>
      <c r="D28" s="33" t="s">
        <v>12</v>
      </c>
      <c r="E28" s="34" t="s">
        <v>305</v>
      </c>
      <c r="F28" s="285">
        <v>1000</v>
      </c>
      <c r="G28" s="257">
        <v>453</v>
      </c>
      <c r="H28" s="258">
        <v>522</v>
      </c>
      <c r="I28" s="209">
        <f t="shared" si="6"/>
        <v>-69</v>
      </c>
      <c r="J28" s="209">
        <f t="shared" si="7"/>
        <v>-69000</v>
      </c>
      <c r="K28" s="209">
        <f t="shared" si="8"/>
        <v>-0.069</v>
      </c>
      <c r="L28" s="257">
        <v>16906</v>
      </c>
      <c r="M28" s="258">
        <v>16906</v>
      </c>
      <c r="N28" s="209">
        <f t="shared" si="9"/>
        <v>0</v>
      </c>
      <c r="O28" s="209">
        <f t="shared" si="10"/>
        <v>0</v>
      </c>
      <c r="P28" s="209">
        <f t="shared" si="11"/>
        <v>0</v>
      </c>
      <c r="Q28" s="345"/>
    </row>
    <row r="29" spans="1:17" s="341" customFormat="1" ht="15.75" customHeight="1">
      <c r="A29" s="275"/>
      <c r="B29" s="278" t="s">
        <v>92</v>
      </c>
      <c r="C29" s="279"/>
      <c r="D29" s="33"/>
      <c r="E29" s="33"/>
      <c r="F29" s="285"/>
      <c r="G29" s="257"/>
      <c r="H29" s="258"/>
      <c r="I29" s="369"/>
      <c r="J29" s="369"/>
      <c r="K29" s="101"/>
      <c r="L29" s="257"/>
      <c r="M29" s="258"/>
      <c r="N29" s="369"/>
      <c r="O29" s="369"/>
      <c r="P29" s="101"/>
      <c r="Q29" s="345"/>
    </row>
    <row r="30" spans="1:17" s="341" customFormat="1" ht="15.75" customHeight="1">
      <c r="A30" s="275">
        <v>19</v>
      </c>
      <c r="B30" s="276" t="s">
        <v>93</v>
      </c>
      <c r="C30" s="279">
        <v>4864954</v>
      </c>
      <c r="D30" s="33" t="s">
        <v>12</v>
      </c>
      <c r="E30" s="34" t="s">
        <v>305</v>
      </c>
      <c r="F30" s="285">
        <v>1250</v>
      </c>
      <c r="G30" s="257">
        <v>949633</v>
      </c>
      <c r="H30" s="258">
        <v>950842</v>
      </c>
      <c r="I30" s="209">
        <f>G30-H30</f>
        <v>-1209</v>
      </c>
      <c r="J30" s="209">
        <f>$F30*I30</f>
        <v>-1511250</v>
      </c>
      <c r="K30" s="209">
        <f>J30/1000000</f>
        <v>-1.51125</v>
      </c>
      <c r="L30" s="257">
        <v>947183</v>
      </c>
      <c r="M30" s="258">
        <v>947183</v>
      </c>
      <c r="N30" s="209">
        <f>L30-M30</f>
        <v>0</v>
      </c>
      <c r="O30" s="209">
        <f>$F30*N30</f>
        <v>0</v>
      </c>
      <c r="P30" s="209">
        <f>O30/1000000</f>
        <v>0</v>
      </c>
      <c r="Q30" s="345"/>
    </row>
    <row r="31" spans="1:17" s="341" customFormat="1" ht="15.75" customHeight="1">
      <c r="A31" s="275">
        <v>20</v>
      </c>
      <c r="B31" s="276" t="s">
        <v>94</v>
      </c>
      <c r="C31" s="279">
        <v>4865030</v>
      </c>
      <c r="D31" s="33" t="s">
        <v>12</v>
      </c>
      <c r="E31" s="34" t="s">
        <v>305</v>
      </c>
      <c r="F31" s="285">
        <v>1000</v>
      </c>
      <c r="G31" s="257">
        <v>935863</v>
      </c>
      <c r="H31" s="258">
        <v>938635</v>
      </c>
      <c r="I31" s="209">
        <f>G31-H31</f>
        <v>-2772</v>
      </c>
      <c r="J31" s="209">
        <f>$F31*I31</f>
        <v>-2772000</v>
      </c>
      <c r="K31" s="209">
        <f>J31/1000000</f>
        <v>-2.772</v>
      </c>
      <c r="L31" s="257">
        <v>933516</v>
      </c>
      <c r="M31" s="258">
        <v>933516</v>
      </c>
      <c r="N31" s="209">
        <f>L31-M31</f>
        <v>0</v>
      </c>
      <c r="O31" s="209">
        <f>$F31*N31</f>
        <v>0</v>
      </c>
      <c r="P31" s="209">
        <f>O31/1000000</f>
        <v>0</v>
      </c>
      <c r="Q31" s="345"/>
    </row>
    <row r="32" spans="1:17" s="341" customFormat="1" ht="15.75" customHeight="1">
      <c r="A32" s="275">
        <v>21</v>
      </c>
      <c r="B32" s="276" t="s">
        <v>324</v>
      </c>
      <c r="C32" s="279">
        <v>4864989</v>
      </c>
      <c r="D32" s="33" t="s">
        <v>12</v>
      </c>
      <c r="E32" s="34" t="s">
        <v>305</v>
      </c>
      <c r="F32" s="285">
        <v>1000</v>
      </c>
      <c r="G32" s="257">
        <v>992643</v>
      </c>
      <c r="H32" s="258">
        <v>992643</v>
      </c>
      <c r="I32" s="209">
        <f>G32-H32</f>
        <v>0</v>
      </c>
      <c r="J32" s="209">
        <f>$F32*I32</f>
        <v>0</v>
      </c>
      <c r="K32" s="209">
        <f>J32/1000000</f>
        <v>0</v>
      </c>
      <c r="L32" s="257">
        <v>998682</v>
      </c>
      <c r="M32" s="258">
        <v>998682</v>
      </c>
      <c r="N32" s="209">
        <f>L32-M32</f>
        <v>0</v>
      </c>
      <c r="O32" s="209">
        <f>$F32*N32</f>
        <v>0</v>
      </c>
      <c r="P32" s="209">
        <f>O32/1000000</f>
        <v>0</v>
      </c>
      <c r="Q32" s="345"/>
    </row>
    <row r="33" spans="1:17" s="341" customFormat="1" ht="15.75" customHeight="1">
      <c r="A33" s="275"/>
      <c r="B33" s="278" t="s">
        <v>30</v>
      </c>
      <c r="C33" s="279"/>
      <c r="D33" s="33"/>
      <c r="E33" s="33"/>
      <c r="F33" s="285"/>
      <c r="G33" s="257"/>
      <c r="H33" s="258"/>
      <c r="I33" s="209"/>
      <c r="J33" s="209"/>
      <c r="K33" s="101">
        <f>SUM(K30:K32)</f>
        <v>-4.28325</v>
      </c>
      <c r="L33" s="257"/>
      <c r="M33" s="258"/>
      <c r="N33" s="209"/>
      <c r="O33" s="209"/>
      <c r="P33" s="101">
        <f>SUM(P30:P32)</f>
        <v>0</v>
      </c>
      <c r="Q33" s="345"/>
    </row>
    <row r="34" spans="1:17" s="341" customFormat="1" ht="15.75" customHeight="1">
      <c r="A34" s="275">
        <v>22</v>
      </c>
      <c r="B34" s="276" t="s">
        <v>95</v>
      </c>
      <c r="C34" s="279">
        <v>5128420</v>
      </c>
      <c r="D34" s="33" t="s">
        <v>12</v>
      </c>
      <c r="E34" s="34" t="s">
        <v>305</v>
      </c>
      <c r="F34" s="279">
        <v>-1000</v>
      </c>
      <c r="G34" s="257">
        <v>999391</v>
      </c>
      <c r="H34" s="258">
        <v>999382</v>
      </c>
      <c r="I34" s="209">
        <f>G34-H34</f>
        <v>9</v>
      </c>
      <c r="J34" s="209">
        <f>$F34*I34</f>
        <v>-9000</v>
      </c>
      <c r="K34" s="209">
        <f>J34/1000000</f>
        <v>-0.009</v>
      </c>
      <c r="L34" s="257">
        <v>998708</v>
      </c>
      <c r="M34" s="258">
        <v>998741</v>
      </c>
      <c r="N34" s="209">
        <f>L34-M34</f>
        <v>-33</v>
      </c>
      <c r="O34" s="209">
        <f>$F34*N34</f>
        <v>33000</v>
      </c>
      <c r="P34" s="209">
        <f>O34/1000000</f>
        <v>0.033</v>
      </c>
      <c r="Q34" s="353"/>
    </row>
    <row r="35" spans="1:17" s="341" customFormat="1" ht="15.75" customHeight="1">
      <c r="A35" s="275">
        <v>23</v>
      </c>
      <c r="B35" s="276" t="s">
        <v>96</v>
      </c>
      <c r="C35" s="279">
        <v>5295140</v>
      </c>
      <c r="D35" s="33" t="s">
        <v>12</v>
      </c>
      <c r="E35" s="34" t="s">
        <v>305</v>
      </c>
      <c r="F35" s="279">
        <v>-1000</v>
      </c>
      <c r="G35" s="257">
        <v>6514</v>
      </c>
      <c r="H35" s="258">
        <v>6437</v>
      </c>
      <c r="I35" s="209">
        <f>G35-H35</f>
        <v>77</v>
      </c>
      <c r="J35" s="209">
        <f>$F35*I35</f>
        <v>-77000</v>
      </c>
      <c r="K35" s="209">
        <f>J35/1000000</f>
        <v>-0.077</v>
      </c>
      <c r="L35" s="257">
        <v>997811</v>
      </c>
      <c r="M35" s="258">
        <v>997809</v>
      </c>
      <c r="N35" s="209">
        <f>L35-M35</f>
        <v>2</v>
      </c>
      <c r="O35" s="209">
        <f>$F35*N35</f>
        <v>-2000</v>
      </c>
      <c r="P35" s="209">
        <f>O35/1000000</f>
        <v>-0.002</v>
      </c>
      <c r="Q35" s="345"/>
    </row>
    <row r="36" spans="1:17" s="645" customFormat="1" ht="15.75" customHeight="1">
      <c r="A36" s="275">
        <v>24</v>
      </c>
      <c r="B36" s="618" t="s">
        <v>133</v>
      </c>
      <c r="C36" s="279">
        <v>4902585</v>
      </c>
      <c r="D36" s="33" t="s">
        <v>12</v>
      </c>
      <c r="E36" s="34" t="s">
        <v>305</v>
      </c>
      <c r="F36" s="279">
        <v>400</v>
      </c>
      <c r="G36" s="257">
        <v>999998</v>
      </c>
      <c r="H36" s="258">
        <v>999998</v>
      </c>
      <c r="I36" s="209">
        <f>G36-H36</f>
        <v>0</v>
      </c>
      <c r="J36" s="209">
        <f>$F36*I36</f>
        <v>0</v>
      </c>
      <c r="K36" s="209">
        <f>J36/1000000</f>
        <v>0</v>
      </c>
      <c r="L36" s="257">
        <v>7</v>
      </c>
      <c r="M36" s="258">
        <v>3</v>
      </c>
      <c r="N36" s="209">
        <f>L36-M36</f>
        <v>4</v>
      </c>
      <c r="O36" s="209">
        <f>$F36*N36</f>
        <v>1600</v>
      </c>
      <c r="P36" s="209">
        <f>O36/1000000</f>
        <v>0.0016</v>
      </c>
      <c r="Q36" s="353"/>
    </row>
    <row r="37" spans="1:17" s="341" customFormat="1" ht="15.75" customHeight="1">
      <c r="A37" s="275"/>
      <c r="B37" s="278" t="s">
        <v>25</v>
      </c>
      <c r="C37" s="279"/>
      <c r="D37" s="33"/>
      <c r="E37" s="33"/>
      <c r="F37" s="285"/>
      <c r="G37" s="257"/>
      <c r="H37" s="258"/>
      <c r="I37" s="209"/>
      <c r="J37" s="209"/>
      <c r="K37" s="209"/>
      <c r="L37" s="257"/>
      <c r="M37" s="258"/>
      <c r="N37" s="209"/>
      <c r="O37" s="209"/>
      <c r="P37" s="209"/>
      <c r="Q37" s="345"/>
    </row>
    <row r="38" spans="1:17" s="341" customFormat="1" ht="15">
      <c r="A38" s="275">
        <v>25</v>
      </c>
      <c r="B38" s="249" t="s">
        <v>43</v>
      </c>
      <c r="C38" s="279">
        <v>4864854</v>
      </c>
      <c r="D38" s="37" t="s">
        <v>12</v>
      </c>
      <c r="E38" s="34" t="s">
        <v>305</v>
      </c>
      <c r="F38" s="285">
        <v>1000</v>
      </c>
      <c r="G38" s="257">
        <v>998894</v>
      </c>
      <c r="H38" s="258">
        <v>998913</v>
      </c>
      <c r="I38" s="209">
        <f>G38-H38</f>
        <v>-19</v>
      </c>
      <c r="J38" s="209">
        <f>$F38*I38</f>
        <v>-19000</v>
      </c>
      <c r="K38" s="209">
        <f>J38/1000000</f>
        <v>-0.019</v>
      </c>
      <c r="L38" s="257">
        <v>12202</v>
      </c>
      <c r="M38" s="258">
        <v>12287</v>
      </c>
      <c r="N38" s="209">
        <f>L38-M38</f>
        <v>-85</v>
      </c>
      <c r="O38" s="209">
        <f>$F38*N38</f>
        <v>-85000</v>
      </c>
      <c r="P38" s="209">
        <f>O38/1000000</f>
        <v>-0.085</v>
      </c>
      <c r="Q38" s="365"/>
    </row>
    <row r="39" spans="1:17" s="341" customFormat="1" ht="15.75" customHeight="1">
      <c r="A39" s="275"/>
      <c r="B39" s="278" t="s">
        <v>97</v>
      </c>
      <c r="C39" s="279"/>
      <c r="D39" s="33"/>
      <c r="E39" s="33"/>
      <c r="F39" s="285"/>
      <c r="G39" s="257"/>
      <c r="H39" s="258"/>
      <c r="I39" s="209"/>
      <c r="J39" s="209"/>
      <c r="K39" s="209"/>
      <c r="L39" s="257"/>
      <c r="M39" s="258"/>
      <c r="N39" s="209"/>
      <c r="O39" s="209"/>
      <c r="P39" s="209"/>
      <c r="Q39" s="345"/>
    </row>
    <row r="40" spans="1:17" s="645" customFormat="1" ht="17.25" customHeight="1">
      <c r="A40" s="275">
        <v>26</v>
      </c>
      <c r="B40" s="276" t="s">
        <v>98</v>
      </c>
      <c r="C40" s="279">
        <v>5295159</v>
      </c>
      <c r="D40" s="33" t="s">
        <v>12</v>
      </c>
      <c r="E40" s="34" t="s">
        <v>305</v>
      </c>
      <c r="F40" s="285">
        <v>-1000</v>
      </c>
      <c r="G40" s="257">
        <v>268123</v>
      </c>
      <c r="H40" s="258">
        <v>267500</v>
      </c>
      <c r="I40" s="209">
        <f>G40-H40</f>
        <v>623</v>
      </c>
      <c r="J40" s="209">
        <f>$F40*I40</f>
        <v>-623000</v>
      </c>
      <c r="K40" s="209">
        <f>J40/1000000</f>
        <v>-0.623</v>
      </c>
      <c r="L40" s="257">
        <v>26425</v>
      </c>
      <c r="M40" s="258">
        <v>26389</v>
      </c>
      <c r="N40" s="209">
        <f>L40-M40</f>
        <v>36</v>
      </c>
      <c r="O40" s="209">
        <f>$F40*N40</f>
        <v>-36000</v>
      </c>
      <c r="P40" s="209">
        <f>O40/1000000</f>
        <v>-0.036</v>
      </c>
      <c r="Q40" s="345"/>
    </row>
    <row r="41" spans="1:17" s="645" customFormat="1" ht="17.25" customHeight="1">
      <c r="A41" s="275"/>
      <c r="B41" s="276"/>
      <c r="C41" s="279"/>
      <c r="D41" s="33"/>
      <c r="E41" s="34"/>
      <c r="F41" s="285">
        <v>-1000</v>
      </c>
      <c r="G41" s="257">
        <v>273351</v>
      </c>
      <c r="H41" s="258">
        <v>271863</v>
      </c>
      <c r="I41" s="209">
        <f>G41-H41</f>
        <v>1488</v>
      </c>
      <c r="J41" s="209">
        <f>$F41*I41</f>
        <v>-1488000</v>
      </c>
      <c r="K41" s="209">
        <f>J41/1000000</f>
        <v>-1.488</v>
      </c>
      <c r="L41" s="257"/>
      <c r="M41" s="258"/>
      <c r="N41" s="209"/>
      <c r="O41" s="209"/>
      <c r="P41" s="209"/>
      <c r="Q41" s="345"/>
    </row>
    <row r="42" spans="1:17" s="645" customFormat="1" ht="15.75" customHeight="1">
      <c r="A42" s="275">
        <v>27</v>
      </c>
      <c r="B42" s="276" t="s">
        <v>99</v>
      </c>
      <c r="C42" s="279">
        <v>4902495</v>
      </c>
      <c r="D42" s="33" t="s">
        <v>12</v>
      </c>
      <c r="E42" s="34" t="s">
        <v>305</v>
      </c>
      <c r="F42" s="285">
        <v>-1000</v>
      </c>
      <c r="G42" s="257">
        <v>1202</v>
      </c>
      <c r="H42" s="258">
        <v>1047</v>
      </c>
      <c r="I42" s="209">
        <f>G42-H42</f>
        <v>155</v>
      </c>
      <c r="J42" s="209">
        <f>$F42*I42</f>
        <v>-155000</v>
      </c>
      <c r="K42" s="209">
        <f>J42/1000000</f>
        <v>-0.155</v>
      </c>
      <c r="L42" s="257">
        <v>1467</v>
      </c>
      <c r="M42" s="258">
        <v>1346</v>
      </c>
      <c r="N42" s="209">
        <f>L42-M42</f>
        <v>121</v>
      </c>
      <c r="O42" s="209">
        <f>$F42*N42</f>
        <v>-121000</v>
      </c>
      <c r="P42" s="209">
        <f>O42/1000000</f>
        <v>-0.121</v>
      </c>
      <c r="Q42" s="353"/>
    </row>
    <row r="43" spans="1:17" s="645" customFormat="1" ht="15.75" customHeight="1">
      <c r="A43" s="275">
        <v>28</v>
      </c>
      <c r="B43" s="276" t="s">
        <v>100</v>
      </c>
      <c r="C43" s="279">
        <v>4864934</v>
      </c>
      <c r="D43" s="33" t="s">
        <v>12</v>
      </c>
      <c r="E43" s="34" t="s">
        <v>305</v>
      </c>
      <c r="F43" s="285">
        <v>-1000</v>
      </c>
      <c r="G43" s="257">
        <v>10730</v>
      </c>
      <c r="H43" s="258">
        <v>9568</v>
      </c>
      <c r="I43" s="209">
        <f>G43-H43</f>
        <v>1162</v>
      </c>
      <c r="J43" s="209">
        <f>$F43*I43</f>
        <v>-1162000</v>
      </c>
      <c r="K43" s="209">
        <f>J43/1000000</f>
        <v>-1.162</v>
      </c>
      <c r="L43" s="257">
        <v>998980</v>
      </c>
      <c r="M43" s="258">
        <v>998980</v>
      </c>
      <c r="N43" s="209">
        <f>L43-M43</f>
        <v>0</v>
      </c>
      <c r="O43" s="209">
        <f>$F43*N43</f>
        <v>0</v>
      </c>
      <c r="P43" s="209">
        <f>O43/1000000</f>
        <v>0</v>
      </c>
      <c r="Q43" s="364"/>
    </row>
    <row r="44" spans="1:17" s="645" customFormat="1" ht="15.75" customHeight="1">
      <c r="A44" s="275">
        <v>29</v>
      </c>
      <c r="B44" s="249" t="s">
        <v>101</v>
      </c>
      <c r="C44" s="279">
        <v>4864906</v>
      </c>
      <c r="D44" s="33" t="s">
        <v>12</v>
      </c>
      <c r="E44" s="34" t="s">
        <v>305</v>
      </c>
      <c r="F44" s="285">
        <v>-1000</v>
      </c>
      <c r="G44" s="257">
        <v>6844</v>
      </c>
      <c r="H44" s="258">
        <v>6571</v>
      </c>
      <c r="I44" s="209">
        <f>G44-H44</f>
        <v>273</v>
      </c>
      <c r="J44" s="209">
        <f>$F44*I44</f>
        <v>-273000</v>
      </c>
      <c r="K44" s="209">
        <f>J44/1000000</f>
        <v>-0.273</v>
      </c>
      <c r="L44" s="257">
        <v>998036</v>
      </c>
      <c r="M44" s="258">
        <v>998036</v>
      </c>
      <c r="N44" s="209">
        <f>L44-M44</f>
        <v>0</v>
      </c>
      <c r="O44" s="209">
        <f>$F44*N44</f>
        <v>0</v>
      </c>
      <c r="P44" s="209">
        <f>O44/1000000</f>
        <v>0</v>
      </c>
      <c r="Q44" s="357"/>
    </row>
    <row r="45" spans="1:17" s="341" customFormat="1" ht="15.75" customHeight="1">
      <c r="A45" s="275"/>
      <c r="B45" s="278" t="s">
        <v>367</v>
      </c>
      <c r="C45" s="279"/>
      <c r="D45" s="347"/>
      <c r="E45" s="348"/>
      <c r="F45" s="285"/>
      <c r="G45" s="257"/>
      <c r="H45" s="258"/>
      <c r="I45" s="209"/>
      <c r="J45" s="209"/>
      <c r="K45" s="209"/>
      <c r="L45" s="257"/>
      <c r="M45" s="258"/>
      <c r="N45" s="209"/>
      <c r="O45" s="209"/>
      <c r="P45" s="209"/>
      <c r="Q45" s="588"/>
    </row>
    <row r="46" spans="1:17" s="645" customFormat="1" ht="15.75" customHeight="1">
      <c r="A46" s="275">
        <v>30</v>
      </c>
      <c r="B46" s="276" t="s">
        <v>98</v>
      </c>
      <c r="C46" s="279">
        <v>5295177</v>
      </c>
      <c r="D46" s="347" t="s">
        <v>12</v>
      </c>
      <c r="E46" s="348" t="s">
        <v>305</v>
      </c>
      <c r="F46" s="285">
        <v>-1000</v>
      </c>
      <c r="G46" s="257">
        <v>125003</v>
      </c>
      <c r="H46" s="258">
        <v>124817</v>
      </c>
      <c r="I46" s="209">
        <f>G46-H46</f>
        <v>186</v>
      </c>
      <c r="J46" s="209">
        <f>$F46*I46</f>
        <v>-186000</v>
      </c>
      <c r="K46" s="209">
        <f>J46/1000000</f>
        <v>-0.186</v>
      </c>
      <c r="L46" s="257">
        <v>982677</v>
      </c>
      <c r="M46" s="258">
        <v>982676</v>
      </c>
      <c r="N46" s="209">
        <f>L46-M46</f>
        <v>1</v>
      </c>
      <c r="O46" s="209">
        <f>$F46*N46</f>
        <v>-1000</v>
      </c>
      <c r="P46" s="209">
        <f>O46/1000000</f>
        <v>-0.001</v>
      </c>
      <c r="Q46" s="547"/>
    </row>
    <row r="47" spans="1:17" s="645" customFormat="1" ht="15.75" customHeight="1">
      <c r="A47" s="275">
        <v>31</v>
      </c>
      <c r="B47" s="276" t="s">
        <v>370</v>
      </c>
      <c r="C47" s="279">
        <v>5128456</v>
      </c>
      <c r="D47" s="347" t="s">
        <v>12</v>
      </c>
      <c r="E47" s="348" t="s">
        <v>305</v>
      </c>
      <c r="F47" s="285">
        <v>-1000</v>
      </c>
      <c r="G47" s="257">
        <v>96715</v>
      </c>
      <c r="H47" s="258">
        <v>96026</v>
      </c>
      <c r="I47" s="209">
        <f>G47-H47</f>
        <v>689</v>
      </c>
      <c r="J47" s="209">
        <f>$F47*I47</f>
        <v>-689000</v>
      </c>
      <c r="K47" s="209">
        <f>J47/1000000</f>
        <v>-0.689</v>
      </c>
      <c r="L47" s="257">
        <v>335</v>
      </c>
      <c r="M47" s="258">
        <v>335</v>
      </c>
      <c r="N47" s="209">
        <f>L47-M47</f>
        <v>0</v>
      </c>
      <c r="O47" s="209">
        <f>$F47*N47</f>
        <v>0</v>
      </c>
      <c r="P47" s="209">
        <f>O47/1000000</f>
        <v>0</v>
      </c>
      <c r="Q47" s="767"/>
    </row>
    <row r="48" spans="1:17" s="341" customFormat="1" ht="15.75" customHeight="1">
      <c r="A48" s="275">
        <v>32</v>
      </c>
      <c r="B48" s="276" t="s">
        <v>368</v>
      </c>
      <c r="C48" s="279">
        <v>4864830</v>
      </c>
      <c r="D48" s="347" t="s">
        <v>12</v>
      </c>
      <c r="E48" s="348" t="s">
        <v>305</v>
      </c>
      <c r="F48" s="285">
        <v>-5000</v>
      </c>
      <c r="G48" s="257">
        <v>2683</v>
      </c>
      <c r="H48" s="258">
        <v>2291</v>
      </c>
      <c r="I48" s="209">
        <f>G48-H48</f>
        <v>392</v>
      </c>
      <c r="J48" s="209">
        <f>$F48*I48</f>
        <v>-1960000</v>
      </c>
      <c r="K48" s="209">
        <f>J48/1000000</f>
        <v>-1.96</v>
      </c>
      <c r="L48" s="257">
        <v>0</v>
      </c>
      <c r="M48" s="258">
        <v>0</v>
      </c>
      <c r="N48" s="209">
        <f>L48-M48</f>
        <v>0</v>
      </c>
      <c r="O48" s="209">
        <f>$F48*N48</f>
        <v>0</v>
      </c>
      <c r="P48" s="209">
        <f>O48/1000000</f>
        <v>0</v>
      </c>
      <c r="Q48" s="604"/>
    </row>
    <row r="49" spans="1:17" s="341" customFormat="1" ht="14.25" customHeight="1">
      <c r="A49" s="275"/>
      <c r="B49" s="278" t="s">
        <v>40</v>
      </c>
      <c r="C49" s="279"/>
      <c r="D49" s="33"/>
      <c r="E49" s="33"/>
      <c r="F49" s="285"/>
      <c r="G49" s="257"/>
      <c r="H49" s="258"/>
      <c r="I49" s="209"/>
      <c r="J49" s="209"/>
      <c r="K49" s="209"/>
      <c r="L49" s="257"/>
      <c r="M49" s="258"/>
      <c r="N49" s="209"/>
      <c r="O49" s="209"/>
      <c r="P49" s="209"/>
      <c r="Q49" s="345"/>
    </row>
    <row r="50" spans="1:17" s="341" customFormat="1" ht="14.25" customHeight="1">
      <c r="A50" s="275"/>
      <c r="B50" s="277" t="s">
        <v>17</v>
      </c>
      <c r="C50" s="279"/>
      <c r="D50" s="37"/>
      <c r="E50" s="37"/>
      <c r="F50" s="285"/>
      <c r="G50" s="257"/>
      <c r="H50" s="258"/>
      <c r="I50" s="209"/>
      <c r="J50" s="209"/>
      <c r="K50" s="209"/>
      <c r="L50" s="257"/>
      <c r="M50" s="258"/>
      <c r="N50" s="209"/>
      <c r="O50" s="209"/>
      <c r="P50" s="209"/>
      <c r="Q50" s="345"/>
    </row>
    <row r="51" spans="1:17" s="341" customFormat="1" ht="14.25" customHeight="1">
      <c r="A51" s="275">
        <v>33</v>
      </c>
      <c r="B51" s="276" t="s">
        <v>18</v>
      </c>
      <c r="C51" s="279">
        <v>4865119</v>
      </c>
      <c r="D51" s="347" t="s">
        <v>12</v>
      </c>
      <c r="E51" s="348" t="s">
        <v>305</v>
      </c>
      <c r="F51" s="279">
        <v>1333.33</v>
      </c>
      <c r="G51" s="275">
        <v>70</v>
      </c>
      <c r="H51" s="265">
        <v>58</v>
      </c>
      <c r="I51" s="265">
        <f>G51-H51</f>
        <v>12</v>
      </c>
      <c r="J51" s="265">
        <f>$F51*I51</f>
        <v>15999.96</v>
      </c>
      <c r="K51" s="694">
        <f>J51/1000000</f>
        <v>0.01599996</v>
      </c>
      <c r="L51" s="275">
        <v>3</v>
      </c>
      <c r="M51" s="265">
        <v>3</v>
      </c>
      <c r="N51" s="265">
        <f>L51-M51</f>
        <v>0</v>
      </c>
      <c r="O51" s="265">
        <f>$F51*N51</f>
        <v>0</v>
      </c>
      <c r="P51" s="694">
        <f>O51/1000000</f>
        <v>0</v>
      </c>
      <c r="Q51" s="695"/>
    </row>
    <row r="52" spans="1:17" s="341" customFormat="1" ht="15.75" customHeight="1">
      <c r="A52" s="275">
        <v>34</v>
      </c>
      <c r="B52" s="276" t="s">
        <v>19</v>
      </c>
      <c r="C52" s="279">
        <v>4864825</v>
      </c>
      <c r="D52" s="33" t="s">
        <v>12</v>
      </c>
      <c r="E52" s="34" t="s">
        <v>305</v>
      </c>
      <c r="F52" s="285">
        <v>133.33</v>
      </c>
      <c r="G52" s="257">
        <v>6033</v>
      </c>
      <c r="H52" s="258">
        <v>6057</v>
      </c>
      <c r="I52" s="209">
        <f>G52-H52</f>
        <v>-24</v>
      </c>
      <c r="J52" s="209">
        <f>$F52*I52</f>
        <v>-3199.92</v>
      </c>
      <c r="K52" s="209">
        <f>J52/1000000</f>
        <v>-0.00319992</v>
      </c>
      <c r="L52" s="257">
        <v>8037</v>
      </c>
      <c r="M52" s="258">
        <v>8037</v>
      </c>
      <c r="N52" s="209">
        <f>L52-M52</f>
        <v>0</v>
      </c>
      <c r="O52" s="209">
        <f>$F52*N52</f>
        <v>0</v>
      </c>
      <c r="P52" s="209">
        <f>O52/1000000</f>
        <v>0</v>
      </c>
      <c r="Q52" s="345"/>
    </row>
    <row r="53" spans="1:17" ht="15.75" customHeight="1">
      <c r="A53" s="275"/>
      <c r="B53" s="278" t="s">
        <v>110</v>
      </c>
      <c r="C53" s="279"/>
      <c r="D53" s="33"/>
      <c r="E53" s="33"/>
      <c r="F53" s="285"/>
      <c r="G53" s="257"/>
      <c r="H53" s="258"/>
      <c r="I53" s="209"/>
      <c r="J53" s="209"/>
      <c r="K53" s="209"/>
      <c r="L53" s="257"/>
      <c r="M53" s="258"/>
      <c r="N53" s="209"/>
      <c r="O53" s="209"/>
      <c r="P53" s="209"/>
      <c r="Q53" s="345"/>
    </row>
    <row r="54" spans="1:17" s="341" customFormat="1" ht="15.75" customHeight="1">
      <c r="A54" s="275">
        <v>35</v>
      </c>
      <c r="B54" s="276" t="s">
        <v>111</v>
      </c>
      <c r="C54" s="279">
        <v>4865137</v>
      </c>
      <c r="D54" s="33" t="s">
        <v>12</v>
      </c>
      <c r="E54" s="34" t="s">
        <v>305</v>
      </c>
      <c r="F54" s="279">
        <v>1000</v>
      </c>
      <c r="G54" s="257">
        <v>0</v>
      </c>
      <c r="H54" s="258">
        <v>0</v>
      </c>
      <c r="I54" s="209">
        <f>G54-H54</f>
        <v>0</v>
      </c>
      <c r="J54" s="209">
        <f>$F54*I54</f>
        <v>0</v>
      </c>
      <c r="K54" s="209">
        <f>J54/1000000</f>
        <v>0</v>
      </c>
      <c r="L54" s="257">
        <v>0</v>
      </c>
      <c r="M54" s="258">
        <v>0</v>
      </c>
      <c r="N54" s="209">
        <f>L54-M54</f>
        <v>0</v>
      </c>
      <c r="O54" s="209">
        <f>$F54*N54</f>
        <v>0</v>
      </c>
      <c r="P54" s="209">
        <f>O54/1000000</f>
        <v>0</v>
      </c>
      <c r="Q54" s="345"/>
    </row>
    <row r="55" spans="1:17" s="368" customFormat="1" ht="15.75" customHeight="1">
      <c r="A55" s="275">
        <v>36</v>
      </c>
      <c r="B55" s="249" t="s">
        <v>112</v>
      </c>
      <c r="C55" s="279">
        <v>4864828</v>
      </c>
      <c r="D55" s="37" t="s">
        <v>12</v>
      </c>
      <c r="E55" s="34" t="s">
        <v>305</v>
      </c>
      <c r="F55" s="279">
        <v>133</v>
      </c>
      <c r="G55" s="257">
        <v>992418</v>
      </c>
      <c r="H55" s="258">
        <v>992433</v>
      </c>
      <c r="I55" s="209">
        <f>G55-H55</f>
        <v>-15</v>
      </c>
      <c r="J55" s="209">
        <f>$F55*I55</f>
        <v>-1995</v>
      </c>
      <c r="K55" s="209">
        <f>J55/1000000</f>
        <v>-0.001995</v>
      </c>
      <c r="L55" s="257">
        <v>8385</v>
      </c>
      <c r="M55" s="258">
        <v>8771</v>
      </c>
      <c r="N55" s="209">
        <f>L55-M55</f>
        <v>-386</v>
      </c>
      <c r="O55" s="209">
        <f>$F55*N55</f>
        <v>-51338</v>
      </c>
      <c r="P55" s="209">
        <f>O55/1000000</f>
        <v>-0.051338</v>
      </c>
      <c r="Q55" s="815"/>
    </row>
    <row r="56" spans="1:17" s="341" customFormat="1" ht="15.75" customHeight="1">
      <c r="A56" s="275"/>
      <c r="B56" s="277" t="s">
        <v>402</v>
      </c>
      <c r="C56" s="279"/>
      <c r="D56" s="37"/>
      <c r="E56" s="34"/>
      <c r="F56" s="279"/>
      <c r="G56" s="257"/>
      <c r="H56" s="258"/>
      <c r="I56" s="209"/>
      <c r="J56" s="209"/>
      <c r="K56" s="209"/>
      <c r="L56" s="257"/>
      <c r="M56" s="258"/>
      <c r="N56" s="209"/>
      <c r="O56" s="209"/>
      <c r="P56" s="209"/>
      <c r="Q56" s="815"/>
    </row>
    <row r="57" spans="1:17" s="341" customFormat="1" ht="15.75" customHeight="1">
      <c r="A57" s="275">
        <v>37</v>
      </c>
      <c r="B57" s="249" t="s">
        <v>34</v>
      </c>
      <c r="C57" s="279">
        <v>5295145</v>
      </c>
      <c r="D57" s="37" t="s">
        <v>12</v>
      </c>
      <c r="E57" s="34" t="s">
        <v>305</v>
      </c>
      <c r="F57" s="279">
        <v>-1000</v>
      </c>
      <c r="G57" s="257">
        <v>975025</v>
      </c>
      <c r="H57" s="258">
        <v>975007</v>
      </c>
      <c r="I57" s="209">
        <f>G57-H57</f>
        <v>18</v>
      </c>
      <c r="J57" s="209">
        <f>$F57*I57</f>
        <v>-18000</v>
      </c>
      <c r="K57" s="209">
        <f>J57/1000000</f>
        <v>-0.018</v>
      </c>
      <c r="L57" s="257">
        <v>990214</v>
      </c>
      <c r="M57" s="258">
        <v>990187</v>
      </c>
      <c r="N57" s="209">
        <f>L57-M57</f>
        <v>27</v>
      </c>
      <c r="O57" s="209">
        <f>$F57*N57</f>
        <v>-27000</v>
      </c>
      <c r="P57" s="209">
        <f>O57/1000000</f>
        <v>-0.027</v>
      </c>
      <c r="Q57" s="815"/>
    </row>
    <row r="58" spans="1:17" s="371" customFormat="1" ht="15.75" customHeight="1" thickBot="1">
      <c r="A58" s="549">
        <v>38</v>
      </c>
      <c r="B58" s="597" t="s">
        <v>162</v>
      </c>
      <c r="C58" s="280">
        <v>5295146</v>
      </c>
      <c r="D58" s="280" t="s">
        <v>12</v>
      </c>
      <c r="E58" s="280" t="s">
        <v>305</v>
      </c>
      <c r="F58" s="280">
        <v>-1000</v>
      </c>
      <c r="G58" s="343">
        <v>961844</v>
      </c>
      <c r="H58" s="344">
        <v>961828</v>
      </c>
      <c r="I58" s="280">
        <f>G58-H58</f>
        <v>16</v>
      </c>
      <c r="J58" s="280">
        <f>$F58*I58</f>
        <v>-16000</v>
      </c>
      <c r="K58" s="688">
        <f>J58/1000000</f>
        <v>-0.016</v>
      </c>
      <c r="L58" s="343">
        <v>969499</v>
      </c>
      <c r="M58" s="344">
        <v>969489</v>
      </c>
      <c r="N58" s="280">
        <f>L58-M58</f>
        <v>10</v>
      </c>
      <c r="O58" s="280">
        <f>$F58*N58</f>
        <v>-10000</v>
      </c>
      <c r="P58" s="688">
        <f>O58/1000000</f>
        <v>-0.01</v>
      </c>
      <c r="Q58" s="816"/>
    </row>
    <row r="59" spans="1:17" s="341" customFormat="1" ht="6" customHeight="1" thickTop="1">
      <c r="A59" s="265"/>
      <c r="B59" s="249"/>
      <c r="C59" s="279"/>
      <c r="D59" s="37"/>
      <c r="E59" s="34"/>
      <c r="F59" s="279"/>
      <c r="G59" s="257"/>
      <c r="H59" s="258"/>
      <c r="I59" s="209"/>
      <c r="J59" s="209"/>
      <c r="K59" s="209"/>
      <c r="L59" s="258"/>
      <c r="M59" s="258"/>
      <c r="N59" s="209"/>
      <c r="O59" s="209"/>
      <c r="P59" s="209"/>
      <c r="Q59" s="368"/>
    </row>
    <row r="60" spans="2:16" s="341" customFormat="1" ht="15" customHeight="1">
      <c r="B60" s="14" t="s">
        <v>129</v>
      </c>
      <c r="F60" s="451"/>
      <c r="G60" s="258"/>
      <c r="H60" s="258"/>
      <c r="I60" s="409"/>
      <c r="J60" s="409"/>
      <c r="K60" s="668">
        <f>SUM(K8:K59)-K33</f>
        <v>-11.41967623</v>
      </c>
      <c r="N60" s="409"/>
      <c r="O60" s="409"/>
      <c r="P60" s="668">
        <f>SUM(P8:P59)-P33</f>
        <v>-1.07218466</v>
      </c>
    </row>
    <row r="61" spans="2:16" s="341" customFormat="1" ht="1.5" customHeight="1">
      <c r="B61" s="14"/>
      <c r="F61" s="451"/>
      <c r="G61" s="258"/>
      <c r="H61" s="258"/>
      <c r="I61" s="409"/>
      <c r="J61" s="409"/>
      <c r="K61" s="267"/>
      <c r="N61" s="409"/>
      <c r="O61" s="409"/>
      <c r="P61" s="267"/>
    </row>
    <row r="62" spans="2:16" s="341" customFormat="1" ht="16.5">
      <c r="B62" s="14" t="s">
        <v>130</v>
      </c>
      <c r="F62" s="451"/>
      <c r="G62" s="258"/>
      <c r="H62" s="258"/>
      <c r="I62" s="409"/>
      <c r="J62" s="409"/>
      <c r="K62" s="668">
        <f>SUM(K60:K61)</f>
        <v>-11.41967623</v>
      </c>
      <c r="N62" s="409"/>
      <c r="O62" s="409"/>
      <c r="P62" s="668">
        <f>SUM(P60:P61)</f>
        <v>-1.07218466</v>
      </c>
    </row>
    <row r="63" spans="6:8" s="341" customFormat="1" ht="15">
      <c r="F63" s="451"/>
      <c r="G63" s="258"/>
      <c r="H63" s="258"/>
    </row>
    <row r="64" spans="6:17" s="341" customFormat="1" ht="15">
      <c r="F64" s="451"/>
      <c r="G64" s="258"/>
      <c r="H64" s="258"/>
      <c r="Q64" s="669" t="str">
        <f>NDPL!$Q$1</f>
        <v>JANUARY-2023</v>
      </c>
    </row>
    <row r="65" spans="6:8" s="341" customFormat="1" ht="15">
      <c r="F65" s="451"/>
      <c r="G65" s="258"/>
      <c r="H65" s="258"/>
    </row>
    <row r="66" spans="6:17" s="341" customFormat="1" ht="15">
      <c r="F66" s="451"/>
      <c r="G66" s="258"/>
      <c r="H66" s="258"/>
      <c r="Q66" s="669"/>
    </row>
    <row r="67" spans="1:16" s="341" customFormat="1" ht="18.75" thickBot="1">
      <c r="A67" s="75" t="s">
        <v>223</v>
      </c>
      <c r="F67" s="451"/>
      <c r="G67" s="670"/>
      <c r="H67" s="670"/>
      <c r="I67" s="39" t="s">
        <v>7</v>
      </c>
      <c r="J67" s="368"/>
      <c r="K67" s="368"/>
      <c r="L67" s="368"/>
      <c r="M67" s="368"/>
      <c r="N67" s="39" t="s">
        <v>355</v>
      </c>
      <c r="O67" s="368"/>
      <c r="P67" s="368"/>
    </row>
    <row r="68" spans="1:17" s="341" customFormat="1" ht="39.75" thickBot="1" thickTop="1">
      <c r="A68" s="384" t="s">
        <v>8</v>
      </c>
      <c r="B68" s="385" t="s">
        <v>9</v>
      </c>
      <c r="C68" s="386" t="s">
        <v>1</v>
      </c>
      <c r="D68" s="386" t="s">
        <v>2</v>
      </c>
      <c r="E68" s="386" t="s">
        <v>3</v>
      </c>
      <c r="F68" s="386" t="s">
        <v>10</v>
      </c>
      <c r="G68" s="384" t="str">
        <f>NDPL!G5</f>
        <v>FINAL READING 31/01/2023</v>
      </c>
      <c r="H68" s="386" t="str">
        <f>NDPL!H5</f>
        <v>INTIAL READING 01/01/2023</v>
      </c>
      <c r="I68" s="386" t="s">
        <v>4</v>
      </c>
      <c r="J68" s="386" t="s">
        <v>5</v>
      </c>
      <c r="K68" s="386" t="s">
        <v>6</v>
      </c>
      <c r="L68" s="384" t="str">
        <f>NDPL!G5</f>
        <v>FINAL READING 31/01/2023</v>
      </c>
      <c r="M68" s="386" t="str">
        <f>NDPL!H5</f>
        <v>INTIAL READING 01/01/2023</v>
      </c>
      <c r="N68" s="386" t="s">
        <v>4</v>
      </c>
      <c r="O68" s="386" t="s">
        <v>5</v>
      </c>
      <c r="P68" s="386" t="s">
        <v>6</v>
      </c>
      <c r="Q68" s="402" t="s">
        <v>270</v>
      </c>
    </row>
    <row r="69" spans="1:16" s="341" customFormat="1" ht="17.25" thickBot="1" thickTop="1">
      <c r="A69" s="654"/>
      <c r="B69" s="671"/>
      <c r="C69" s="654"/>
      <c r="D69" s="654"/>
      <c r="E69" s="654"/>
      <c r="F69" s="672"/>
      <c r="G69" s="654"/>
      <c r="H69" s="654"/>
      <c r="I69" s="654"/>
      <c r="J69" s="654"/>
      <c r="K69" s="654"/>
      <c r="L69" s="654"/>
      <c r="M69" s="654"/>
      <c r="N69" s="654"/>
      <c r="O69" s="654"/>
      <c r="P69" s="654"/>
    </row>
    <row r="70" spans="1:17" s="341" customFormat="1" ht="15.75" customHeight="1" thickTop="1">
      <c r="A70" s="273"/>
      <c r="B70" s="274" t="s">
        <v>116</v>
      </c>
      <c r="C70" s="29"/>
      <c r="D70" s="29"/>
      <c r="E70" s="29"/>
      <c r="F70" s="250"/>
      <c r="G70" s="22"/>
      <c r="H70" s="350"/>
      <c r="I70" s="350"/>
      <c r="J70" s="350"/>
      <c r="K70" s="350"/>
      <c r="L70" s="22"/>
      <c r="M70" s="350"/>
      <c r="N70" s="350"/>
      <c r="O70" s="350"/>
      <c r="P70" s="350"/>
      <c r="Q70" s="408"/>
    </row>
    <row r="71" spans="1:17" s="341" customFormat="1" ht="15.75" customHeight="1">
      <c r="A71" s="275">
        <v>1</v>
      </c>
      <c r="B71" s="276" t="s">
        <v>14</v>
      </c>
      <c r="C71" s="279">
        <v>4864977</v>
      </c>
      <c r="D71" s="33" t="s">
        <v>12</v>
      </c>
      <c r="E71" s="34" t="s">
        <v>305</v>
      </c>
      <c r="F71" s="285">
        <v>-1000</v>
      </c>
      <c r="G71" s="257">
        <v>479</v>
      </c>
      <c r="H71" s="258">
        <v>219</v>
      </c>
      <c r="I71" s="258">
        <f>G71-H71</f>
        <v>260</v>
      </c>
      <c r="J71" s="258">
        <f>$F71*I71</f>
        <v>-260000</v>
      </c>
      <c r="K71" s="258">
        <f>J71/1000000</f>
        <v>-0.26</v>
      </c>
      <c r="L71" s="257">
        <v>112</v>
      </c>
      <c r="M71" s="258">
        <v>89</v>
      </c>
      <c r="N71" s="258">
        <f>L71-M71</f>
        <v>23</v>
      </c>
      <c r="O71" s="258">
        <f>$F71*N71</f>
        <v>-23000</v>
      </c>
      <c r="P71" s="258">
        <f>O71/1000000</f>
        <v>-0.023</v>
      </c>
      <c r="Q71" s="353"/>
    </row>
    <row r="72" spans="1:17" s="341" customFormat="1" ht="15.75" customHeight="1">
      <c r="A72" s="275">
        <v>2</v>
      </c>
      <c r="B72" s="276" t="s">
        <v>15</v>
      </c>
      <c r="C72" s="279">
        <v>5295153</v>
      </c>
      <c r="D72" s="33" t="s">
        <v>12</v>
      </c>
      <c r="E72" s="34" t="s">
        <v>305</v>
      </c>
      <c r="F72" s="285">
        <v>-1000</v>
      </c>
      <c r="G72" s="257">
        <v>981876</v>
      </c>
      <c r="H72" s="258">
        <v>981551</v>
      </c>
      <c r="I72" s="258">
        <f>G72-H72</f>
        <v>325</v>
      </c>
      <c r="J72" s="258">
        <f>$F72*I72</f>
        <v>-325000</v>
      </c>
      <c r="K72" s="258">
        <f>J72/1000000</f>
        <v>-0.325</v>
      </c>
      <c r="L72" s="257">
        <v>930955</v>
      </c>
      <c r="M72" s="258">
        <v>930821</v>
      </c>
      <c r="N72" s="258">
        <f>L72-M72</f>
        <v>134</v>
      </c>
      <c r="O72" s="258">
        <f>$F72*N72</f>
        <v>-134000</v>
      </c>
      <c r="P72" s="258">
        <f>O72/1000000</f>
        <v>-0.134</v>
      </c>
      <c r="Q72" s="345"/>
    </row>
    <row r="73" spans="1:17" s="341" customFormat="1" ht="15.75" customHeight="1">
      <c r="A73" s="275"/>
      <c r="B73" s="276"/>
      <c r="C73" s="279"/>
      <c r="D73" s="33"/>
      <c r="E73" s="34"/>
      <c r="F73" s="285">
        <v>-1000</v>
      </c>
      <c r="G73" s="257"/>
      <c r="H73" s="258"/>
      <c r="I73" s="258"/>
      <c r="J73" s="258"/>
      <c r="K73" s="258"/>
      <c r="L73" s="257">
        <v>931213</v>
      </c>
      <c r="M73" s="258">
        <v>931213</v>
      </c>
      <c r="N73" s="258">
        <f>L73-M73</f>
        <v>0</v>
      </c>
      <c r="O73" s="258">
        <f>$F73*N73</f>
        <v>0</v>
      </c>
      <c r="P73" s="258">
        <f>O73/1000000</f>
        <v>0</v>
      </c>
      <c r="Q73" s="345"/>
    </row>
    <row r="74" spans="1:17" s="341" customFormat="1" ht="15">
      <c r="A74" s="275">
        <v>3</v>
      </c>
      <c r="B74" s="276" t="s">
        <v>16</v>
      </c>
      <c r="C74" s="279">
        <v>5100230</v>
      </c>
      <c r="D74" s="33" t="s">
        <v>12</v>
      </c>
      <c r="E74" s="34" t="s">
        <v>305</v>
      </c>
      <c r="F74" s="285">
        <v>-1000</v>
      </c>
      <c r="G74" s="257">
        <v>196</v>
      </c>
      <c r="H74" s="258">
        <v>59</v>
      </c>
      <c r="I74" s="258">
        <f>G74-H74</f>
        <v>137</v>
      </c>
      <c r="J74" s="258">
        <f>$F74*I74</f>
        <v>-137000</v>
      </c>
      <c r="K74" s="258">
        <f>J74/1000000</f>
        <v>-0.137</v>
      </c>
      <c r="L74" s="257">
        <v>1000002</v>
      </c>
      <c r="M74" s="258">
        <v>999999</v>
      </c>
      <c r="N74" s="258">
        <f>L74-M74</f>
        <v>3</v>
      </c>
      <c r="O74" s="258">
        <f>$F74*N74</f>
        <v>-3000</v>
      </c>
      <c r="P74" s="258">
        <f>O74/1000000</f>
        <v>-0.003</v>
      </c>
      <c r="Q74" s="342"/>
    </row>
    <row r="75" spans="1:17" s="341" customFormat="1" ht="15">
      <c r="A75" s="275">
        <v>4</v>
      </c>
      <c r="B75" s="276" t="s">
        <v>152</v>
      </c>
      <c r="C75" s="279">
        <v>4864812</v>
      </c>
      <c r="D75" s="33" t="s">
        <v>12</v>
      </c>
      <c r="E75" s="34" t="s">
        <v>305</v>
      </c>
      <c r="F75" s="285">
        <v>-1000</v>
      </c>
      <c r="G75" s="257">
        <v>1721</v>
      </c>
      <c r="H75" s="258">
        <v>728</v>
      </c>
      <c r="I75" s="258">
        <f>G75-H75</f>
        <v>993</v>
      </c>
      <c r="J75" s="258">
        <f>$F75*I75</f>
        <v>-993000</v>
      </c>
      <c r="K75" s="258">
        <f>J75/1000000</f>
        <v>-0.993</v>
      </c>
      <c r="L75" s="257">
        <v>999723</v>
      </c>
      <c r="M75" s="258">
        <v>999729</v>
      </c>
      <c r="N75" s="258">
        <f>L75-M75</f>
        <v>-6</v>
      </c>
      <c r="O75" s="258">
        <f>$F75*N75</f>
        <v>6000</v>
      </c>
      <c r="P75" s="258">
        <f>O75/1000000</f>
        <v>0.006</v>
      </c>
      <c r="Q75" s="622"/>
    </row>
    <row r="76" spans="1:17" s="341" customFormat="1" ht="15.75" customHeight="1">
      <c r="A76" s="275"/>
      <c r="B76" s="277" t="s">
        <v>117</v>
      </c>
      <c r="C76" s="279"/>
      <c r="D76" s="37"/>
      <c r="E76" s="37"/>
      <c r="F76" s="285"/>
      <c r="G76" s="257"/>
      <c r="H76" s="258"/>
      <c r="I76" s="356"/>
      <c r="J76" s="356"/>
      <c r="K76" s="356"/>
      <c r="L76" s="257"/>
      <c r="M76" s="258"/>
      <c r="N76" s="356"/>
      <c r="O76" s="356"/>
      <c r="P76" s="356"/>
      <c r="Q76" s="345"/>
    </row>
    <row r="77" spans="1:17" s="341" customFormat="1" ht="15" customHeight="1">
      <c r="A77" s="275">
        <v>5</v>
      </c>
      <c r="B77" s="276" t="s">
        <v>118</v>
      </c>
      <c r="C77" s="279">
        <v>4864978</v>
      </c>
      <c r="D77" s="33" t="s">
        <v>12</v>
      </c>
      <c r="E77" s="34" t="s">
        <v>305</v>
      </c>
      <c r="F77" s="285">
        <v>-1000</v>
      </c>
      <c r="G77" s="257">
        <v>41506</v>
      </c>
      <c r="H77" s="258">
        <v>40971</v>
      </c>
      <c r="I77" s="356">
        <f>G77-H77</f>
        <v>535</v>
      </c>
      <c r="J77" s="356">
        <f>$F77*I77</f>
        <v>-535000</v>
      </c>
      <c r="K77" s="356">
        <f>J77/1000000</f>
        <v>-0.535</v>
      </c>
      <c r="L77" s="257">
        <v>998172</v>
      </c>
      <c r="M77" s="258">
        <v>998170</v>
      </c>
      <c r="N77" s="356">
        <f>L77-M77</f>
        <v>2</v>
      </c>
      <c r="O77" s="356">
        <f>$F77*N77</f>
        <v>-2000</v>
      </c>
      <c r="P77" s="356">
        <f>O77/1000000</f>
        <v>-0.002</v>
      </c>
      <c r="Q77" s="345"/>
    </row>
    <row r="78" spans="1:17" s="341" customFormat="1" ht="15" customHeight="1">
      <c r="A78" s="275">
        <v>6</v>
      </c>
      <c r="B78" s="276" t="s">
        <v>119</v>
      </c>
      <c r="C78" s="279">
        <v>5128466</v>
      </c>
      <c r="D78" s="33" t="s">
        <v>12</v>
      </c>
      <c r="E78" s="34" t="s">
        <v>305</v>
      </c>
      <c r="F78" s="285">
        <v>-500</v>
      </c>
      <c r="G78" s="257">
        <v>23295</v>
      </c>
      <c r="H78" s="258">
        <v>22080</v>
      </c>
      <c r="I78" s="356">
        <f>G78-H78</f>
        <v>1215</v>
      </c>
      <c r="J78" s="356">
        <f>$F78*I78</f>
        <v>-607500</v>
      </c>
      <c r="K78" s="356">
        <f>J78/1000000</f>
        <v>-0.6075</v>
      </c>
      <c r="L78" s="257">
        <v>660</v>
      </c>
      <c r="M78" s="258">
        <v>658</v>
      </c>
      <c r="N78" s="356">
        <f>L78-M78</f>
        <v>2</v>
      </c>
      <c r="O78" s="356">
        <f>$F78*N78</f>
        <v>-1000</v>
      </c>
      <c r="P78" s="356">
        <f>O78/1000000</f>
        <v>-0.001</v>
      </c>
      <c r="Q78" s="345"/>
    </row>
    <row r="79" spans="1:17" s="341" customFormat="1" ht="15" customHeight="1">
      <c r="A79" s="275">
        <v>7</v>
      </c>
      <c r="B79" s="276" t="s">
        <v>120</v>
      </c>
      <c r="C79" s="279">
        <v>4864973</v>
      </c>
      <c r="D79" s="33" t="s">
        <v>12</v>
      </c>
      <c r="E79" s="34" t="s">
        <v>305</v>
      </c>
      <c r="F79" s="285">
        <v>-1000</v>
      </c>
      <c r="G79" s="257">
        <v>333</v>
      </c>
      <c r="H79" s="258">
        <v>206</v>
      </c>
      <c r="I79" s="356">
        <f>G79-H79</f>
        <v>127</v>
      </c>
      <c r="J79" s="356">
        <f>$F79*I79</f>
        <v>-127000</v>
      </c>
      <c r="K79" s="356">
        <f>J79/1000000</f>
        <v>-0.127</v>
      </c>
      <c r="L79" s="257">
        <v>999990</v>
      </c>
      <c r="M79" s="258">
        <v>999990</v>
      </c>
      <c r="N79" s="356">
        <f>L79-M79</f>
        <v>0</v>
      </c>
      <c r="O79" s="356">
        <f>$F79*N79</f>
        <v>0</v>
      </c>
      <c r="P79" s="356">
        <f>O79/1000000</f>
        <v>0</v>
      </c>
      <c r="Q79" s="345"/>
    </row>
    <row r="80" spans="1:17" s="375" customFormat="1" ht="15" customHeight="1">
      <c r="A80" s="673">
        <v>8</v>
      </c>
      <c r="B80" s="674" t="s">
        <v>121</v>
      </c>
      <c r="C80" s="675">
        <v>5295133</v>
      </c>
      <c r="D80" s="52" t="s">
        <v>12</v>
      </c>
      <c r="E80" s="53" t="s">
        <v>305</v>
      </c>
      <c r="F80" s="285">
        <v>-1000</v>
      </c>
      <c r="G80" s="257">
        <v>45650</v>
      </c>
      <c r="H80" s="258">
        <v>45497</v>
      </c>
      <c r="I80" s="356">
        <f>G80-H80</f>
        <v>153</v>
      </c>
      <c r="J80" s="356">
        <f>$F80*I80</f>
        <v>-153000</v>
      </c>
      <c r="K80" s="356">
        <f>J80/1000000</f>
        <v>-0.153</v>
      </c>
      <c r="L80" s="257">
        <v>999420</v>
      </c>
      <c r="M80" s="258">
        <v>999420</v>
      </c>
      <c r="N80" s="356">
        <f>L80-M80</f>
        <v>0</v>
      </c>
      <c r="O80" s="356">
        <f>$F80*N80</f>
        <v>0</v>
      </c>
      <c r="P80" s="356">
        <f>O80/1000000</f>
        <v>0</v>
      </c>
      <c r="Q80" s="676"/>
    </row>
    <row r="81" spans="1:17" s="341" customFormat="1" ht="15.75" customHeight="1">
      <c r="A81" s="275">
        <v>9</v>
      </c>
      <c r="B81" s="276" t="s">
        <v>122</v>
      </c>
      <c r="C81" s="279">
        <v>4865024</v>
      </c>
      <c r="D81" s="33" t="s">
        <v>12</v>
      </c>
      <c r="E81" s="34" t="s">
        <v>305</v>
      </c>
      <c r="F81" s="285">
        <v>-1000</v>
      </c>
      <c r="G81" s="257">
        <v>1696</v>
      </c>
      <c r="H81" s="258">
        <v>1511</v>
      </c>
      <c r="I81" s="258">
        <f>G81-H81</f>
        <v>185</v>
      </c>
      <c r="J81" s="258">
        <f>$F81*I81</f>
        <v>-185000</v>
      </c>
      <c r="K81" s="258">
        <f>J81/1000000</f>
        <v>-0.185</v>
      </c>
      <c r="L81" s="257">
        <v>22</v>
      </c>
      <c r="M81" s="258">
        <v>22</v>
      </c>
      <c r="N81" s="258">
        <f>L81-M81</f>
        <v>0</v>
      </c>
      <c r="O81" s="258">
        <f>$F81*N81</f>
        <v>0</v>
      </c>
      <c r="P81" s="258">
        <f>O81/1000000</f>
        <v>0</v>
      </c>
      <c r="Q81" s="622"/>
    </row>
    <row r="82" spans="1:17" s="341" customFormat="1" ht="15.75" customHeight="1">
      <c r="A82" s="275"/>
      <c r="B82" s="278" t="s">
        <v>123</v>
      </c>
      <c r="C82" s="279"/>
      <c r="D82" s="33"/>
      <c r="E82" s="33"/>
      <c r="F82" s="285"/>
      <c r="G82" s="257"/>
      <c r="H82" s="258"/>
      <c r="I82" s="356"/>
      <c r="J82" s="356"/>
      <c r="K82" s="356"/>
      <c r="L82" s="257"/>
      <c r="M82" s="258"/>
      <c r="N82" s="356"/>
      <c r="O82" s="356"/>
      <c r="P82" s="356"/>
      <c r="Q82" s="345"/>
    </row>
    <row r="83" spans="1:17" s="341" customFormat="1" ht="15.75" customHeight="1">
      <c r="A83" s="275">
        <v>10</v>
      </c>
      <c r="B83" s="276" t="s">
        <v>124</v>
      </c>
      <c r="C83" s="279">
        <v>5295129</v>
      </c>
      <c r="D83" s="33" t="s">
        <v>12</v>
      </c>
      <c r="E83" s="34" t="s">
        <v>305</v>
      </c>
      <c r="F83" s="285">
        <v>-1000</v>
      </c>
      <c r="G83" s="257">
        <v>972536</v>
      </c>
      <c r="H83" s="258">
        <v>971377</v>
      </c>
      <c r="I83" s="356">
        <f>G83-H83</f>
        <v>1159</v>
      </c>
      <c r="J83" s="356">
        <f>$F83*I83</f>
        <v>-1159000</v>
      </c>
      <c r="K83" s="356">
        <f>J83/1000000</f>
        <v>-1.159</v>
      </c>
      <c r="L83" s="257">
        <v>968080</v>
      </c>
      <c r="M83" s="258">
        <v>968067</v>
      </c>
      <c r="N83" s="356">
        <f>L83-M83</f>
        <v>13</v>
      </c>
      <c r="O83" s="356">
        <f>$F83*N83</f>
        <v>-13000</v>
      </c>
      <c r="P83" s="356">
        <f>O83/1000000</f>
        <v>-0.013</v>
      </c>
      <c r="Q83" s="345"/>
    </row>
    <row r="84" spans="1:17" s="341" customFormat="1" ht="15.75" customHeight="1">
      <c r="A84" s="275">
        <v>11</v>
      </c>
      <c r="B84" s="276" t="s">
        <v>125</v>
      </c>
      <c r="C84" s="279">
        <v>5128429</v>
      </c>
      <c r="D84" s="33" t="s">
        <v>12</v>
      </c>
      <c r="E84" s="34" t="s">
        <v>305</v>
      </c>
      <c r="F84" s="285">
        <v>-1000</v>
      </c>
      <c r="G84" s="257">
        <v>802</v>
      </c>
      <c r="H84" s="258">
        <v>588</v>
      </c>
      <c r="I84" s="356">
        <f>G84-H84</f>
        <v>214</v>
      </c>
      <c r="J84" s="356">
        <f>$F84*I84</f>
        <v>-214000</v>
      </c>
      <c r="K84" s="356">
        <f>J84/1000000</f>
        <v>-0.214</v>
      </c>
      <c r="L84" s="257">
        <v>999997</v>
      </c>
      <c r="M84" s="258">
        <v>1000019</v>
      </c>
      <c r="N84" s="356">
        <f>L84-M84</f>
        <v>-22</v>
      </c>
      <c r="O84" s="356">
        <f>$F84*N84</f>
        <v>22000</v>
      </c>
      <c r="P84" s="356">
        <f>O84/1000000</f>
        <v>0.022</v>
      </c>
      <c r="Q84" s="353"/>
    </row>
    <row r="85" spans="1:17" s="341" customFormat="1" ht="15.75" customHeight="1">
      <c r="A85" s="275"/>
      <c r="B85" s="277" t="s">
        <v>126</v>
      </c>
      <c r="C85" s="279"/>
      <c r="D85" s="37"/>
      <c r="E85" s="37"/>
      <c r="F85" s="285"/>
      <c r="G85" s="257"/>
      <c r="H85" s="258"/>
      <c r="I85" s="356"/>
      <c r="J85" s="356"/>
      <c r="K85" s="356"/>
      <c r="L85" s="257"/>
      <c r="M85" s="258"/>
      <c r="N85" s="356"/>
      <c r="O85" s="356"/>
      <c r="P85" s="356"/>
      <c r="Q85" s="345"/>
    </row>
    <row r="86" spans="1:17" s="341" customFormat="1" ht="19.5" customHeight="1">
      <c r="A86" s="275">
        <v>12</v>
      </c>
      <c r="B86" s="276" t="s">
        <v>127</v>
      </c>
      <c r="C86" s="279">
        <v>4864838</v>
      </c>
      <c r="D86" s="33" t="s">
        <v>12</v>
      </c>
      <c r="E86" s="34" t="s">
        <v>305</v>
      </c>
      <c r="F86" s="285">
        <v>-5000</v>
      </c>
      <c r="G86" s="257">
        <v>13668</v>
      </c>
      <c r="H86" s="258">
        <v>13660</v>
      </c>
      <c r="I86" s="356">
        <f>G86-H86</f>
        <v>8</v>
      </c>
      <c r="J86" s="356">
        <f>$F86*I86</f>
        <v>-40000</v>
      </c>
      <c r="K86" s="356">
        <f>J86/1000000</f>
        <v>-0.04</v>
      </c>
      <c r="L86" s="257">
        <v>82</v>
      </c>
      <c r="M86" s="258">
        <v>66</v>
      </c>
      <c r="N86" s="356">
        <f>L86-M86</f>
        <v>16</v>
      </c>
      <c r="O86" s="356">
        <f>$F86*N86</f>
        <v>-80000</v>
      </c>
      <c r="P86" s="356">
        <f>O86/1000000</f>
        <v>-0.08</v>
      </c>
      <c r="Q86" s="352"/>
    </row>
    <row r="87" spans="1:17" s="341" customFormat="1" ht="19.5" customHeight="1">
      <c r="A87" s="275">
        <v>13</v>
      </c>
      <c r="B87" s="276" t="s">
        <v>128</v>
      </c>
      <c r="C87" s="279">
        <v>4864929</v>
      </c>
      <c r="D87" s="33" t="s">
        <v>12</v>
      </c>
      <c r="E87" s="34" t="s">
        <v>305</v>
      </c>
      <c r="F87" s="285">
        <v>-1000</v>
      </c>
      <c r="G87" s="257">
        <v>26838</v>
      </c>
      <c r="H87" s="258">
        <v>25838</v>
      </c>
      <c r="I87" s="258">
        <f>G87-H87</f>
        <v>1000</v>
      </c>
      <c r="J87" s="258">
        <f>$F87*I87</f>
        <v>-1000000</v>
      </c>
      <c r="K87" s="258">
        <f>J87/1000000</f>
        <v>-1</v>
      </c>
      <c r="L87" s="257">
        <v>113</v>
      </c>
      <c r="M87" s="258">
        <v>113</v>
      </c>
      <c r="N87" s="258">
        <f>L87-M87</f>
        <v>0</v>
      </c>
      <c r="O87" s="258">
        <f>$F87*N87</f>
        <v>0</v>
      </c>
      <c r="P87" s="258">
        <f>O87/1000000</f>
        <v>0</v>
      </c>
      <c r="Q87" s="352"/>
    </row>
    <row r="88" spans="1:17" s="341" customFormat="1" ht="19.5" customHeight="1">
      <c r="A88" s="275">
        <v>14</v>
      </c>
      <c r="B88" s="276" t="s">
        <v>369</v>
      </c>
      <c r="C88" s="279">
        <v>4864931</v>
      </c>
      <c r="D88" s="33" t="s">
        <v>12</v>
      </c>
      <c r="E88" s="34" t="s">
        <v>305</v>
      </c>
      <c r="F88" s="285">
        <v>-1000</v>
      </c>
      <c r="G88" s="257">
        <v>7766</v>
      </c>
      <c r="H88" s="258">
        <v>7277</v>
      </c>
      <c r="I88" s="258">
        <f>G88-H88</f>
        <v>489</v>
      </c>
      <c r="J88" s="258">
        <f>$F88*I88</f>
        <v>-489000</v>
      </c>
      <c r="K88" s="258">
        <f>J88/1000000</f>
        <v>-0.489</v>
      </c>
      <c r="L88" s="257">
        <v>5</v>
      </c>
      <c r="M88" s="258">
        <v>5</v>
      </c>
      <c r="N88" s="258">
        <f>L88-M88</f>
        <v>0</v>
      </c>
      <c r="O88" s="258">
        <f>$F88*N88</f>
        <v>0</v>
      </c>
      <c r="P88" s="258">
        <f>O88/1000000</f>
        <v>0</v>
      </c>
      <c r="Q88" s="345"/>
    </row>
    <row r="89" spans="1:17" s="371" customFormat="1" ht="15.75" thickBot="1">
      <c r="A89" s="549"/>
      <c r="B89" s="625"/>
      <c r="C89" s="280"/>
      <c r="D89" s="76"/>
      <c r="E89" s="373"/>
      <c r="F89" s="280"/>
      <c r="G89" s="343"/>
      <c r="H89" s="344"/>
      <c r="I89" s="344"/>
      <c r="J89" s="344"/>
      <c r="K89" s="344"/>
      <c r="L89" s="343"/>
      <c r="M89" s="344"/>
      <c r="N89" s="344"/>
      <c r="O89" s="344"/>
      <c r="P89" s="344"/>
      <c r="Q89" s="626"/>
    </row>
    <row r="90" spans="1:17" ht="18.75" thickTop="1">
      <c r="A90" s="341"/>
      <c r="B90" s="230" t="s">
        <v>225</v>
      </c>
      <c r="C90" s="341"/>
      <c r="D90" s="341"/>
      <c r="E90" s="341"/>
      <c r="F90" s="451"/>
      <c r="G90" s="341"/>
      <c r="H90" s="341"/>
      <c r="I90" s="409"/>
      <c r="J90" s="409"/>
      <c r="K90" s="121">
        <f>SUM(K71:K89)</f>
        <v>-6.2245</v>
      </c>
      <c r="L90" s="368"/>
      <c r="M90" s="341"/>
      <c r="N90" s="409"/>
      <c r="O90" s="409"/>
      <c r="P90" s="121">
        <f>SUM(P71:P89)</f>
        <v>-0.22800000000000004</v>
      </c>
      <c r="Q90" s="341"/>
    </row>
    <row r="91" spans="1:17" ht="18">
      <c r="A91" s="341"/>
      <c r="B91" s="230"/>
      <c r="C91" s="341"/>
      <c r="D91" s="341"/>
      <c r="E91" s="341"/>
      <c r="F91" s="451"/>
      <c r="G91" s="341"/>
      <c r="H91" s="341"/>
      <c r="I91" s="409"/>
      <c r="J91" s="409"/>
      <c r="K91" s="369"/>
      <c r="L91" s="368"/>
      <c r="M91" s="341"/>
      <c r="N91" s="409"/>
      <c r="O91" s="409"/>
      <c r="P91" s="215"/>
      <c r="Q91" s="341"/>
    </row>
    <row r="92" spans="1:17" ht="18">
      <c r="A92" s="341"/>
      <c r="B92" s="230" t="s">
        <v>134</v>
      </c>
      <c r="C92" s="341"/>
      <c r="D92" s="341"/>
      <c r="E92" s="341"/>
      <c r="F92" s="451"/>
      <c r="G92" s="341"/>
      <c r="H92" s="341"/>
      <c r="I92" s="409"/>
      <c r="J92" s="409"/>
      <c r="K92" s="121">
        <f>SUM(K90:K91)</f>
        <v>-6.2245</v>
      </c>
      <c r="L92" s="368"/>
      <c r="M92" s="341"/>
      <c r="N92" s="409"/>
      <c r="O92" s="409"/>
      <c r="P92" s="121">
        <f>SUM(P90:P91)</f>
        <v>-0.22800000000000004</v>
      </c>
      <c r="Q92" s="341"/>
    </row>
    <row r="93" spans="1:17" ht="15">
      <c r="A93" s="341"/>
      <c r="B93" s="341"/>
      <c r="C93" s="341"/>
      <c r="D93" s="341"/>
      <c r="E93" s="341"/>
      <c r="F93" s="451"/>
      <c r="G93" s="341"/>
      <c r="H93" s="341"/>
      <c r="I93" s="409"/>
      <c r="J93" s="409"/>
      <c r="K93" s="369"/>
      <c r="L93" s="368"/>
      <c r="M93" s="341"/>
      <c r="N93" s="409"/>
      <c r="O93" s="409"/>
      <c r="P93" s="369"/>
      <c r="Q93" s="341"/>
    </row>
    <row r="94" spans="1:17" ht="15">
      <c r="A94" s="341"/>
      <c r="B94" s="341"/>
      <c r="C94" s="341"/>
      <c r="D94" s="341"/>
      <c r="E94" s="341"/>
      <c r="F94" s="451"/>
      <c r="G94" s="341"/>
      <c r="H94" s="341"/>
      <c r="I94" s="409"/>
      <c r="J94" s="409"/>
      <c r="K94" s="369"/>
      <c r="L94" s="368"/>
      <c r="M94" s="341"/>
      <c r="N94" s="409"/>
      <c r="O94" s="409"/>
      <c r="P94" s="369"/>
      <c r="Q94" s="341"/>
    </row>
    <row r="95" spans="1:18" ht="15">
      <c r="A95" s="341"/>
      <c r="B95" s="341"/>
      <c r="C95" s="341"/>
      <c r="D95" s="341"/>
      <c r="E95" s="341"/>
      <c r="F95" s="451"/>
      <c r="G95" s="341"/>
      <c r="H95" s="341"/>
      <c r="I95" s="409"/>
      <c r="J95" s="409"/>
      <c r="K95" s="369"/>
      <c r="L95" s="368"/>
      <c r="M95" s="341"/>
      <c r="N95" s="409"/>
      <c r="O95" s="409"/>
      <c r="P95" s="369"/>
      <c r="Q95" s="669" t="str">
        <f>NDPL!Q1</f>
        <v>JANUARY-2023</v>
      </c>
      <c r="R95" s="189"/>
    </row>
    <row r="96" spans="1:17" ht="18.75" thickBot="1">
      <c r="A96" s="239" t="s">
        <v>224</v>
      </c>
      <c r="B96" s="341"/>
      <c r="C96" s="341"/>
      <c r="D96" s="341"/>
      <c r="E96" s="341"/>
      <c r="F96" s="451"/>
      <c r="G96" s="670"/>
      <c r="H96" s="670"/>
      <c r="I96" s="39" t="s">
        <v>7</v>
      </c>
      <c r="J96" s="368"/>
      <c r="K96" s="368"/>
      <c r="L96" s="368"/>
      <c r="M96" s="368"/>
      <c r="N96" s="39" t="s">
        <v>355</v>
      </c>
      <c r="O96" s="368"/>
      <c r="P96" s="368"/>
      <c r="Q96" s="341"/>
    </row>
    <row r="97" spans="1:17" ht="48" customHeight="1" thickBot="1" thickTop="1">
      <c r="A97" s="384" t="s">
        <v>8</v>
      </c>
      <c r="B97" s="385" t="s">
        <v>9</v>
      </c>
      <c r="C97" s="386" t="s">
        <v>1</v>
      </c>
      <c r="D97" s="386" t="s">
        <v>2</v>
      </c>
      <c r="E97" s="386" t="s">
        <v>3</v>
      </c>
      <c r="F97" s="386" t="s">
        <v>10</v>
      </c>
      <c r="G97" s="384" t="str">
        <f>NDPL!G5</f>
        <v>FINAL READING 31/01/2023</v>
      </c>
      <c r="H97" s="386" t="str">
        <f>NDPL!H5</f>
        <v>INTIAL READING 01/01/2023</v>
      </c>
      <c r="I97" s="386" t="s">
        <v>4</v>
      </c>
      <c r="J97" s="386" t="s">
        <v>5</v>
      </c>
      <c r="K97" s="386" t="s">
        <v>6</v>
      </c>
      <c r="L97" s="384" t="str">
        <f>NDPL!G5</f>
        <v>FINAL READING 31/01/2023</v>
      </c>
      <c r="M97" s="386" t="str">
        <f>NDPL!H5</f>
        <v>INTIAL READING 01/01/2023</v>
      </c>
      <c r="N97" s="386" t="s">
        <v>4</v>
      </c>
      <c r="O97" s="386" t="s">
        <v>5</v>
      </c>
      <c r="P97" s="386" t="s">
        <v>6</v>
      </c>
      <c r="Q97" s="402" t="s">
        <v>270</v>
      </c>
    </row>
    <row r="98" spans="1:17" ht="17.25" thickBot="1" thickTop="1">
      <c r="A98" s="774"/>
      <c r="B98" s="36"/>
      <c r="C98" s="400"/>
      <c r="D98" s="400"/>
      <c r="E98" s="400"/>
      <c r="F98" s="775"/>
      <c r="G98" s="400"/>
      <c r="H98" s="400"/>
      <c r="I98" s="400"/>
      <c r="J98" s="400"/>
      <c r="K98" s="400"/>
      <c r="L98" s="654"/>
      <c r="M98" s="400"/>
      <c r="N98" s="400"/>
      <c r="O98" s="400"/>
      <c r="P98" s="400"/>
      <c r="Q98" s="341"/>
    </row>
    <row r="99" spans="1:17" ht="15.75" customHeight="1" thickTop="1">
      <c r="A99" s="273"/>
      <c r="B99" s="282" t="s">
        <v>30</v>
      </c>
      <c r="C99" s="283"/>
      <c r="D99" s="70"/>
      <c r="E99" s="77"/>
      <c r="F99" s="251"/>
      <c r="G99" s="24"/>
      <c r="H99" s="350"/>
      <c r="I99" s="412"/>
      <c r="J99" s="412"/>
      <c r="K99" s="412"/>
      <c r="L99" s="351"/>
      <c r="M99" s="350"/>
      <c r="N99" s="412"/>
      <c r="O99" s="412"/>
      <c r="P99" s="412"/>
      <c r="Q99" s="408"/>
    </row>
    <row r="100" spans="1:17" s="341" customFormat="1" ht="15.75" customHeight="1">
      <c r="A100" s="275">
        <v>1</v>
      </c>
      <c r="B100" s="276" t="s">
        <v>31</v>
      </c>
      <c r="C100" s="279">
        <v>4864791</v>
      </c>
      <c r="D100" s="347" t="s">
        <v>12</v>
      </c>
      <c r="E100" s="348" t="s">
        <v>305</v>
      </c>
      <c r="F100" s="285">
        <v>-266.67</v>
      </c>
      <c r="G100" s="257">
        <v>991758</v>
      </c>
      <c r="H100" s="258">
        <v>992024</v>
      </c>
      <c r="I100" s="209">
        <f>G100-H100</f>
        <v>-266</v>
      </c>
      <c r="J100" s="209">
        <f>$F100*I100</f>
        <v>70934.22</v>
      </c>
      <c r="K100" s="209">
        <f>J100/1000000</f>
        <v>0.07093422</v>
      </c>
      <c r="L100" s="257">
        <v>403</v>
      </c>
      <c r="M100" s="258">
        <v>399</v>
      </c>
      <c r="N100" s="209">
        <f>L100-M100</f>
        <v>4</v>
      </c>
      <c r="O100" s="209">
        <f>$F100*N100</f>
        <v>-1066.68</v>
      </c>
      <c r="P100" s="209">
        <f>O100/1000000</f>
        <v>-0.00106668</v>
      </c>
      <c r="Q100" s="364"/>
    </row>
    <row r="101" spans="1:17" s="691" customFormat="1" ht="15.75" customHeight="1">
      <c r="A101" s="275">
        <v>2</v>
      </c>
      <c r="B101" s="276" t="s">
        <v>32</v>
      </c>
      <c r="C101" s="279">
        <v>4865184</v>
      </c>
      <c r="D101" s="33" t="s">
        <v>12</v>
      </c>
      <c r="E101" s="34" t="s">
        <v>305</v>
      </c>
      <c r="F101" s="285">
        <v>-2000</v>
      </c>
      <c r="G101" s="257">
        <v>1</v>
      </c>
      <c r="H101" s="258">
        <v>0</v>
      </c>
      <c r="I101" s="209">
        <f>G101-H101</f>
        <v>1</v>
      </c>
      <c r="J101" s="209">
        <f>$F101*I101</f>
        <v>-2000</v>
      </c>
      <c r="K101" s="209">
        <f>J101/1000000</f>
        <v>-0.002</v>
      </c>
      <c r="L101" s="257">
        <v>26</v>
      </c>
      <c r="M101" s="258">
        <v>8</v>
      </c>
      <c r="N101" s="258">
        <f>L101-M101</f>
        <v>18</v>
      </c>
      <c r="O101" s="258">
        <f>$F101*N101</f>
        <v>-36000</v>
      </c>
      <c r="P101" s="258">
        <f>O101/1000000</f>
        <v>-0.036</v>
      </c>
      <c r="Q101" s="345"/>
    </row>
    <row r="102" spans="1:17" s="341" customFormat="1" ht="15.75" customHeight="1">
      <c r="A102" s="275"/>
      <c r="B102" s="278" t="s">
        <v>334</v>
      </c>
      <c r="C102" s="279"/>
      <c r="D102" s="33"/>
      <c r="E102" s="34"/>
      <c r="F102" s="285"/>
      <c r="G102" s="257"/>
      <c r="H102" s="258"/>
      <c r="I102" s="209"/>
      <c r="J102" s="209"/>
      <c r="K102" s="209"/>
      <c r="L102" s="257"/>
      <c r="M102" s="258"/>
      <c r="N102" s="258"/>
      <c r="O102" s="258"/>
      <c r="P102" s="258"/>
      <c r="Q102" s="345"/>
    </row>
    <row r="103" spans="1:17" s="341" customFormat="1" ht="15">
      <c r="A103" s="275">
        <v>3</v>
      </c>
      <c r="B103" s="249" t="s">
        <v>103</v>
      </c>
      <c r="C103" s="279">
        <v>4865107</v>
      </c>
      <c r="D103" s="37" t="s">
        <v>12</v>
      </c>
      <c r="E103" s="34" t="s">
        <v>305</v>
      </c>
      <c r="F103" s="285">
        <v>-266.66</v>
      </c>
      <c r="G103" s="257">
        <v>1006</v>
      </c>
      <c r="H103" s="258">
        <v>1123</v>
      </c>
      <c r="I103" s="209">
        <f aca="true" t="shared" si="12" ref="I103:I111">G103-H103</f>
        <v>-117</v>
      </c>
      <c r="J103" s="209">
        <f aca="true" t="shared" si="13" ref="J103:J112">$F103*I103</f>
        <v>31199.22</v>
      </c>
      <c r="K103" s="209">
        <f aca="true" t="shared" si="14" ref="K103:K112">J103/1000000</f>
        <v>0.03119922</v>
      </c>
      <c r="L103" s="257">
        <v>2245</v>
      </c>
      <c r="M103" s="258">
        <v>2245</v>
      </c>
      <c r="N103" s="258">
        <f aca="true" t="shared" si="15" ref="N103:N111">L103-M103</f>
        <v>0</v>
      </c>
      <c r="O103" s="258">
        <f aca="true" t="shared" si="16" ref="O103:O112">$F103*N103</f>
        <v>0</v>
      </c>
      <c r="P103" s="258">
        <f aca="true" t="shared" si="17" ref="P103:P112">O103/1000000</f>
        <v>0</v>
      </c>
      <c r="Q103" s="365"/>
    </row>
    <row r="104" spans="1:17" s="686" customFormat="1" ht="15.75" customHeight="1">
      <c r="A104" s="275">
        <v>4</v>
      </c>
      <c r="B104" s="276" t="s">
        <v>104</v>
      </c>
      <c r="C104" s="279">
        <v>4865150</v>
      </c>
      <c r="D104" s="33" t="s">
        <v>12</v>
      </c>
      <c r="E104" s="34" t="s">
        <v>305</v>
      </c>
      <c r="F104" s="285">
        <v>-400</v>
      </c>
      <c r="G104" s="257">
        <v>7659</v>
      </c>
      <c r="H104" s="258">
        <v>6811</v>
      </c>
      <c r="I104" s="209">
        <f>G104-H104</f>
        <v>848</v>
      </c>
      <c r="J104" s="209">
        <f>$F104*I104</f>
        <v>-339200</v>
      </c>
      <c r="K104" s="209">
        <f>J104/1000000</f>
        <v>-0.3392</v>
      </c>
      <c r="L104" s="257">
        <v>25</v>
      </c>
      <c r="M104" s="258">
        <v>23</v>
      </c>
      <c r="N104" s="258">
        <f>L104-M104</f>
        <v>2</v>
      </c>
      <c r="O104" s="258">
        <f>$F104*N104</f>
        <v>-800</v>
      </c>
      <c r="P104" s="258">
        <f>O104/1000000</f>
        <v>-0.0008</v>
      </c>
      <c r="Q104" s="345"/>
    </row>
    <row r="105" spans="1:17" s="341" customFormat="1" ht="15">
      <c r="A105" s="275">
        <v>5</v>
      </c>
      <c r="B105" s="276" t="s">
        <v>105</v>
      </c>
      <c r="C105" s="279">
        <v>4865136</v>
      </c>
      <c r="D105" s="33" t="s">
        <v>12</v>
      </c>
      <c r="E105" s="34" t="s">
        <v>305</v>
      </c>
      <c r="F105" s="285">
        <v>-200</v>
      </c>
      <c r="G105" s="257">
        <v>974503</v>
      </c>
      <c r="H105" s="258">
        <v>975379</v>
      </c>
      <c r="I105" s="209">
        <f t="shared" si="12"/>
        <v>-876</v>
      </c>
      <c r="J105" s="209">
        <f t="shared" si="13"/>
        <v>175200</v>
      </c>
      <c r="K105" s="209">
        <f t="shared" si="14"/>
        <v>0.1752</v>
      </c>
      <c r="L105" s="257">
        <v>999385</v>
      </c>
      <c r="M105" s="258">
        <v>999384</v>
      </c>
      <c r="N105" s="258">
        <f t="shared" si="15"/>
        <v>1</v>
      </c>
      <c r="O105" s="258">
        <f t="shared" si="16"/>
        <v>-200</v>
      </c>
      <c r="P105" s="258">
        <f t="shared" si="17"/>
        <v>-0.0002</v>
      </c>
      <c r="Q105" s="613"/>
    </row>
    <row r="106" spans="1:17" s="341" customFormat="1" ht="15">
      <c r="A106" s="275">
        <v>6</v>
      </c>
      <c r="B106" s="276" t="s">
        <v>106</v>
      </c>
      <c r="C106" s="279">
        <v>4865172</v>
      </c>
      <c r="D106" s="33" t="s">
        <v>12</v>
      </c>
      <c r="E106" s="34" t="s">
        <v>305</v>
      </c>
      <c r="F106" s="285">
        <v>-1000</v>
      </c>
      <c r="G106" s="257">
        <v>919</v>
      </c>
      <c r="H106" s="258">
        <v>1015</v>
      </c>
      <c r="I106" s="209">
        <f>G106-H106</f>
        <v>-96</v>
      </c>
      <c r="J106" s="209">
        <f>$F106*I106</f>
        <v>96000</v>
      </c>
      <c r="K106" s="209">
        <f>J106/1000000</f>
        <v>0.096</v>
      </c>
      <c r="L106" s="257">
        <v>390</v>
      </c>
      <c r="M106" s="258">
        <v>390</v>
      </c>
      <c r="N106" s="258">
        <f>L106-M106</f>
        <v>0</v>
      </c>
      <c r="O106" s="258">
        <f>$F106*N106</f>
        <v>0</v>
      </c>
      <c r="P106" s="258">
        <f>O106/1000000</f>
        <v>0</v>
      </c>
      <c r="Q106" s="542"/>
    </row>
    <row r="107" spans="1:17" s="341" customFormat="1" ht="15">
      <c r="A107" s="275">
        <v>7</v>
      </c>
      <c r="B107" s="276" t="s">
        <v>107</v>
      </c>
      <c r="C107" s="279">
        <v>4864968</v>
      </c>
      <c r="D107" s="33" t="s">
        <v>12</v>
      </c>
      <c r="E107" s="34" t="s">
        <v>305</v>
      </c>
      <c r="F107" s="285">
        <v>-800</v>
      </c>
      <c r="G107" s="257">
        <v>3615</v>
      </c>
      <c r="H107" s="258">
        <v>3640</v>
      </c>
      <c r="I107" s="209">
        <f t="shared" si="12"/>
        <v>-25</v>
      </c>
      <c r="J107" s="209">
        <f t="shared" si="13"/>
        <v>20000</v>
      </c>
      <c r="K107" s="209">
        <f t="shared" si="14"/>
        <v>0.02</v>
      </c>
      <c r="L107" s="257">
        <v>4783</v>
      </c>
      <c r="M107" s="258">
        <v>4774</v>
      </c>
      <c r="N107" s="258">
        <f t="shared" si="15"/>
        <v>9</v>
      </c>
      <c r="O107" s="258">
        <f t="shared" si="16"/>
        <v>-7200</v>
      </c>
      <c r="P107" s="258">
        <f t="shared" si="17"/>
        <v>-0.0072</v>
      </c>
      <c r="Q107" s="352"/>
    </row>
    <row r="108" spans="1:17" s="341" customFormat="1" ht="15.75" customHeight="1">
      <c r="A108" s="275">
        <v>8</v>
      </c>
      <c r="B108" s="276" t="s">
        <v>330</v>
      </c>
      <c r="C108" s="279">
        <v>4865004</v>
      </c>
      <c r="D108" s="33" t="s">
        <v>12</v>
      </c>
      <c r="E108" s="34" t="s">
        <v>305</v>
      </c>
      <c r="F108" s="285">
        <v>-800</v>
      </c>
      <c r="G108" s="257">
        <v>1987</v>
      </c>
      <c r="H108" s="258">
        <v>2032</v>
      </c>
      <c r="I108" s="209">
        <f t="shared" si="12"/>
        <v>-45</v>
      </c>
      <c r="J108" s="209">
        <f t="shared" si="13"/>
        <v>36000</v>
      </c>
      <c r="K108" s="209">
        <f t="shared" si="14"/>
        <v>0.036</v>
      </c>
      <c r="L108" s="257">
        <v>1650</v>
      </c>
      <c r="M108" s="258">
        <v>1653</v>
      </c>
      <c r="N108" s="258">
        <f t="shared" si="15"/>
        <v>-3</v>
      </c>
      <c r="O108" s="258">
        <f t="shared" si="16"/>
        <v>2400</v>
      </c>
      <c r="P108" s="258">
        <f t="shared" si="17"/>
        <v>0.0024</v>
      </c>
      <c r="Q108" s="365"/>
    </row>
    <row r="109" spans="1:17" s="341" customFormat="1" ht="15.75" customHeight="1">
      <c r="A109" s="275">
        <v>9</v>
      </c>
      <c r="B109" s="276" t="s">
        <v>352</v>
      </c>
      <c r="C109" s="279">
        <v>4865050</v>
      </c>
      <c r="D109" s="33" t="s">
        <v>12</v>
      </c>
      <c r="E109" s="34" t="s">
        <v>305</v>
      </c>
      <c r="F109" s="285">
        <v>-800</v>
      </c>
      <c r="G109" s="257">
        <v>982119</v>
      </c>
      <c r="H109" s="258">
        <v>982119</v>
      </c>
      <c r="I109" s="209">
        <f>G109-H109</f>
        <v>0</v>
      </c>
      <c r="J109" s="209">
        <f t="shared" si="13"/>
        <v>0</v>
      </c>
      <c r="K109" s="209">
        <f t="shared" si="14"/>
        <v>0</v>
      </c>
      <c r="L109" s="257">
        <v>998603</v>
      </c>
      <c r="M109" s="258">
        <v>998603</v>
      </c>
      <c r="N109" s="258">
        <f>L109-M109</f>
        <v>0</v>
      </c>
      <c r="O109" s="258">
        <f t="shared" si="16"/>
        <v>0</v>
      </c>
      <c r="P109" s="258">
        <f t="shared" si="17"/>
        <v>0</v>
      </c>
      <c r="Q109" s="345"/>
    </row>
    <row r="110" spans="1:17" s="341" customFormat="1" ht="15.75" customHeight="1">
      <c r="A110" s="275">
        <v>10</v>
      </c>
      <c r="B110" s="276" t="s">
        <v>351</v>
      </c>
      <c r="C110" s="279">
        <v>4864998</v>
      </c>
      <c r="D110" s="33" t="s">
        <v>12</v>
      </c>
      <c r="E110" s="34" t="s">
        <v>305</v>
      </c>
      <c r="F110" s="285">
        <v>-800</v>
      </c>
      <c r="G110" s="257">
        <v>950267</v>
      </c>
      <c r="H110" s="258">
        <v>950267</v>
      </c>
      <c r="I110" s="209">
        <f t="shared" si="12"/>
        <v>0</v>
      </c>
      <c r="J110" s="209">
        <f t="shared" si="13"/>
        <v>0</v>
      </c>
      <c r="K110" s="209">
        <f t="shared" si="14"/>
        <v>0</v>
      </c>
      <c r="L110" s="257">
        <v>979419</v>
      </c>
      <c r="M110" s="258">
        <v>979419</v>
      </c>
      <c r="N110" s="258">
        <f t="shared" si="15"/>
        <v>0</v>
      </c>
      <c r="O110" s="258">
        <f t="shared" si="16"/>
        <v>0</v>
      </c>
      <c r="P110" s="258">
        <f t="shared" si="17"/>
        <v>0</v>
      </c>
      <c r="Q110" s="345"/>
    </row>
    <row r="111" spans="1:17" s="341" customFormat="1" ht="15.75" customHeight="1">
      <c r="A111" s="275">
        <v>11</v>
      </c>
      <c r="B111" s="276" t="s">
        <v>345</v>
      </c>
      <c r="C111" s="279">
        <v>4864993</v>
      </c>
      <c r="D111" s="132" t="s">
        <v>12</v>
      </c>
      <c r="E111" s="191" t="s">
        <v>305</v>
      </c>
      <c r="F111" s="285">
        <v>-800</v>
      </c>
      <c r="G111" s="257">
        <v>943931</v>
      </c>
      <c r="H111" s="258">
        <v>944544</v>
      </c>
      <c r="I111" s="209">
        <f t="shared" si="12"/>
        <v>-613</v>
      </c>
      <c r="J111" s="209">
        <f t="shared" si="13"/>
        <v>490400</v>
      </c>
      <c r="K111" s="209">
        <f t="shared" si="14"/>
        <v>0.4904</v>
      </c>
      <c r="L111" s="257">
        <v>988499</v>
      </c>
      <c r="M111" s="258">
        <v>988509</v>
      </c>
      <c r="N111" s="258">
        <f t="shared" si="15"/>
        <v>-10</v>
      </c>
      <c r="O111" s="258">
        <f t="shared" si="16"/>
        <v>8000</v>
      </c>
      <c r="P111" s="258">
        <f t="shared" si="17"/>
        <v>0.008</v>
      </c>
      <c r="Q111" s="346"/>
    </row>
    <row r="112" spans="1:17" s="341" customFormat="1" ht="15.75" customHeight="1">
      <c r="A112" s="275">
        <v>12</v>
      </c>
      <c r="B112" s="276" t="s">
        <v>387</v>
      </c>
      <c r="C112" s="279">
        <v>5128403</v>
      </c>
      <c r="D112" s="132" t="s">
        <v>12</v>
      </c>
      <c r="E112" s="191" t="s">
        <v>305</v>
      </c>
      <c r="F112" s="285">
        <v>-2000</v>
      </c>
      <c r="G112" s="257">
        <v>992367</v>
      </c>
      <c r="H112" s="258">
        <v>992514</v>
      </c>
      <c r="I112" s="209">
        <f>G112-H112</f>
        <v>-147</v>
      </c>
      <c r="J112" s="209">
        <f t="shared" si="13"/>
        <v>294000</v>
      </c>
      <c r="K112" s="209">
        <f t="shared" si="14"/>
        <v>0.294</v>
      </c>
      <c r="L112" s="257">
        <v>999139</v>
      </c>
      <c r="M112" s="258">
        <v>999154</v>
      </c>
      <c r="N112" s="258">
        <f>L112-M112</f>
        <v>-15</v>
      </c>
      <c r="O112" s="258">
        <f t="shared" si="16"/>
        <v>30000</v>
      </c>
      <c r="P112" s="258">
        <f t="shared" si="17"/>
        <v>0.03</v>
      </c>
      <c r="Q112" s="366"/>
    </row>
    <row r="113" spans="1:17" s="341" customFormat="1" ht="15.75" customHeight="1">
      <c r="A113" s="275"/>
      <c r="B113" s="277" t="s">
        <v>335</v>
      </c>
      <c r="C113" s="279"/>
      <c r="D113" s="37"/>
      <c r="E113" s="37"/>
      <c r="F113" s="285"/>
      <c r="G113" s="257"/>
      <c r="H113" s="258"/>
      <c r="I113" s="209"/>
      <c r="J113" s="209"/>
      <c r="K113" s="209"/>
      <c r="L113" s="257"/>
      <c r="M113" s="258"/>
      <c r="N113" s="258"/>
      <c r="O113" s="258"/>
      <c r="P113" s="258"/>
      <c r="Q113" s="345"/>
    </row>
    <row r="114" spans="1:17" s="341" customFormat="1" ht="15.75" customHeight="1">
      <c r="A114" s="275">
        <v>13</v>
      </c>
      <c r="B114" s="276" t="s">
        <v>108</v>
      </c>
      <c r="C114" s="279">
        <v>4864949</v>
      </c>
      <c r="D114" s="33" t="s">
        <v>12</v>
      </c>
      <c r="E114" s="34" t="s">
        <v>305</v>
      </c>
      <c r="F114" s="285">
        <v>-2000</v>
      </c>
      <c r="G114" s="257">
        <v>986645</v>
      </c>
      <c r="H114" s="258">
        <v>986645</v>
      </c>
      <c r="I114" s="209">
        <f>G114-H114</f>
        <v>0</v>
      </c>
      <c r="J114" s="209">
        <f>$F114*I114</f>
        <v>0</v>
      </c>
      <c r="K114" s="209">
        <f>J114/1000000</f>
        <v>0</v>
      </c>
      <c r="L114" s="257">
        <v>998514</v>
      </c>
      <c r="M114" s="258">
        <v>998514</v>
      </c>
      <c r="N114" s="258">
        <f>L114-M114</f>
        <v>0</v>
      </c>
      <c r="O114" s="258">
        <f>$F114*N114</f>
        <v>0</v>
      </c>
      <c r="P114" s="258">
        <f>O114/1000000</f>
        <v>0</v>
      </c>
      <c r="Q114" s="353"/>
    </row>
    <row r="115" spans="1:17" s="341" customFormat="1" ht="15.75" customHeight="1">
      <c r="A115" s="275"/>
      <c r="B115" s="278" t="s">
        <v>109</v>
      </c>
      <c r="C115" s="279"/>
      <c r="D115" s="33"/>
      <c r="E115" s="33"/>
      <c r="F115" s="285"/>
      <c r="G115" s="257"/>
      <c r="H115" s="258"/>
      <c r="I115" s="209"/>
      <c r="J115" s="209"/>
      <c r="K115" s="209"/>
      <c r="L115" s="257"/>
      <c r="M115" s="258"/>
      <c r="N115" s="258"/>
      <c r="O115" s="258"/>
      <c r="P115" s="258"/>
      <c r="Q115" s="345"/>
    </row>
    <row r="116" spans="1:17" s="341" customFormat="1" ht="15.75" customHeight="1">
      <c r="A116" s="275">
        <v>14</v>
      </c>
      <c r="B116" s="249" t="s">
        <v>42</v>
      </c>
      <c r="C116" s="279">
        <v>4864843</v>
      </c>
      <c r="D116" s="37" t="s">
        <v>12</v>
      </c>
      <c r="E116" s="34" t="s">
        <v>305</v>
      </c>
      <c r="F116" s="285">
        <v>-1000</v>
      </c>
      <c r="G116" s="257">
        <v>996039</v>
      </c>
      <c r="H116" s="258">
        <v>996769</v>
      </c>
      <c r="I116" s="209">
        <f>G116-H116</f>
        <v>-730</v>
      </c>
      <c r="J116" s="209">
        <f>$F116*I116</f>
        <v>730000</v>
      </c>
      <c r="K116" s="209">
        <f>J116/1000000</f>
        <v>0.73</v>
      </c>
      <c r="L116" s="257">
        <v>24723</v>
      </c>
      <c r="M116" s="258">
        <v>24728</v>
      </c>
      <c r="N116" s="258">
        <f>L116-M116</f>
        <v>-5</v>
      </c>
      <c r="O116" s="258">
        <f>$F116*N116</f>
        <v>5000</v>
      </c>
      <c r="P116" s="258">
        <f>O116/1000000</f>
        <v>0.005</v>
      </c>
      <c r="Q116" s="345"/>
    </row>
    <row r="117" spans="1:17" s="341" customFormat="1" ht="15.75" customHeight="1">
      <c r="A117" s="275"/>
      <c r="B117" s="278" t="s">
        <v>43</v>
      </c>
      <c r="C117" s="279"/>
      <c r="D117" s="33"/>
      <c r="E117" s="33"/>
      <c r="F117" s="285"/>
      <c r="G117" s="257"/>
      <c r="H117" s="258"/>
      <c r="I117" s="209"/>
      <c r="J117" s="209"/>
      <c r="K117" s="209"/>
      <c r="L117" s="257"/>
      <c r="M117" s="258"/>
      <c r="N117" s="258"/>
      <c r="O117" s="258"/>
      <c r="P117" s="258"/>
      <c r="Q117" s="345"/>
    </row>
    <row r="118" spans="1:17" s="341" customFormat="1" ht="15.75" customHeight="1">
      <c r="A118" s="275">
        <v>15</v>
      </c>
      <c r="B118" s="276" t="s">
        <v>76</v>
      </c>
      <c r="C118" s="279">
        <v>4902578</v>
      </c>
      <c r="D118" s="33" t="s">
        <v>12</v>
      </c>
      <c r="E118" s="34" t="s">
        <v>305</v>
      </c>
      <c r="F118" s="285">
        <v>-100</v>
      </c>
      <c r="G118" s="257">
        <v>998507</v>
      </c>
      <c r="H118" s="258">
        <v>998507</v>
      </c>
      <c r="I118" s="209">
        <f>G118-H118</f>
        <v>0</v>
      </c>
      <c r="J118" s="209">
        <f>$F118*I118</f>
        <v>0</v>
      </c>
      <c r="K118" s="209">
        <f>J118/1000000</f>
        <v>0</v>
      </c>
      <c r="L118" s="257">
        <v>999767</v>
      </c>
      <c r="M118" s="258">
        <v>999767</v>
      </c>
      <c r="N118" s="258">
        <f>L118-M118</f>
        <v>0</v>
      </c>
      <c r="O118" s="258">
        <f>$F118*N118</f>
        <v>0</v>
      </c>
      <c r="P118" s="258">
        <f>O118/1000000</f>
        <v>0</v>
      </c>
      <c r="Q118" s="345"/>
    </row>
    <row r="119" spans="1:17" ht="15.75" customHeight="1">
      <c r="A119" s="275"/>
      <c r="B119" s="277" t="s">
        <v>46</v>
      </c>
      <c r="C119" s="265"/>
      <c r="D119" s="37"/>
      <c r="E119" s="37"/>
      <c r="F119" s="285"/>
      <c r="G119" s="257"/>
      <c r="H119" s="258"/>
      <c r="I119" s="209"/>
      <c r="J119" s="209"/>
      <c r="K119" s="209"/>
      <c r="L119" s="257"/>
      <c r="M119" s="258"/>
      <c r="N119" s="258"/>
      <c r="O119" s="258"/>
      <c r="P119" s="258"/>
      <c r="Q119" s="152"/>
    </row>
    <row r="120" spans="1:17" ht="15.75" customHeight="1">
      <c r="A120" s="275"/>
      <c r="B120" s="277" t="s">
        <v>47</v>
      </c>
      <c r="C120" s="265"/>
      <c r="D120" s="37"/>
      <c r="E120" s="37"/>
      <c r="F120" s="285"/>
      <c r="G120" s="257"/>
      <c r="H120" s="258"/>
      <c r="I120" s="209"/>
      <c r="J120" s="209"/>
      <c r="K120" s="209"/>
      <c r="L120" s="257"/>
      <c r="M120" s="258"/>
      <c r="N120" s="258"/>
      <c r="O120" s="258"/>
      <c r="P120" s="258"/>
      <c r="Q120" s="152"/>
    </row>
    <row r="121" spans="1:17" ht="15.75" customHeight="1">
      <c r="A121" s="281"/>
      <c r="B121" s="284" t="s">
        <v>60</v>
      </c>
      <c r="C121" s="279"/>
      <c r="D121" s="37"/>
      <c r="E121" s="37"/>
      <c r="F121" s="285"/>
      <c r="G121" s="257"/>
      <c r="H121" s="258"/>
      <c r="I121" s="209"/>
      <c r="J121" s="209"/>
      <c r="K121" s="209"/>
      <c r="L121" s="257"/>
      <c r="M121" s="258"/>
      <c r="N121" s="258"/>
      <c r="O121" s="258"/>
      <c r="P121" s="258"/>
      <c r="Q121" s="152"/>
    </row>
    <row r="122" spans="1:17" s="341" customFormat="1" ht="17.25" customHeight="1">
      <c r="A122" s="275">
        <v>16</v>
      </c>
      <c r="B122" s="374" t="s">
        <v>61</v>
      </c>
      <c r="C122" s="279">
        <v>4865088</v>
      </c>
      <c r="D122" s="33" t="s">
        <v>12</v>
      </c>
      <c r="E122" s="34" t="s">
        <v>305</v>
      </c>
      <c r="F122" s="285">
        <v>-166.66</v>
      </c>
      <c r="G122" s="257">
        <v>1412</v>
      </c>
      <c r="H122" s="258">
        <v>1412</v>
      </c>
      <c r="I122" s="209">
        <f>G122-H122</f>
        <v>0</v>
      </c>
      <c r="J122" s="209">
        <f>$F122*I122</f>
        <v>0</v>
      </c>
      <c r="K122" s="209">
        <f>J122/1000000</f>
        <v>0</v>
      </c>
      <c r="L122" s="257">
        <v>7172</v>
      </c>
      <c r="M122" s="258">
        <v>7172</v>
      </c>
      <c r="N122" s="258">
        <f>L122-M122</f>
        <v>0</v>
      </c>
      <c r="O122" s="258">
        <f>$F122*N122</f>
        <v>0</v>
      </c>
      <c r="P122" s="258">
        <f>O122/1000000</f>
        <v>0</v>
      </c>
      <c r="Q122" s="365"/>
    </row>
    <row r="123" spans="1:17" s="341" customFormat="1" ht="15.75" customHeight="1">
      <c r="A123" s="275">
        <v>17</v>
      </c>
      <c r="B123" s="374" t="s">
        <v>62</v>
      </c>
      <c r="C123" s="279">
        <v>4902579</v>
      </c>
      <c r="D123" s="33" t="s">
        <v>12</v>
      </c>
      <c r="E123" s="34" t="s">
        <v>305</v>
      </c>
      <c r="F123" s="285">
        <v>-500</v>
      </c>
      <c r="G123" s="257">
        <v>999796</v>
      </c>
      <c r="H123" s="258">
        <v>999797</v>
      </c>
      <c r="I123" s="209">
        <f>G123-H123</f>
        <v>-1</v>
      </c>
      <c r="J123" s="209">
        <f>$F123*I123</f>
        <v>500</v>
      </c>
      <c r="K123" s="209">
        <f>J123/1000000</f>
        <v>0.0005</v>
      </c>
      <c r="L123" s="257">
        <v>2441</v>
      </c>
      <c r="M123" s="258">
        <v>2441</v>
      </c>
      <c r="N123" s="258">
        <f>L123-M123</f>
        <v>0</v>
      </c>
      <c r="O123" s="258">
        <f>$F123*N123</f>
        <v>0</v>
      </c>
      <c r="P123" s="258">
        <f>O123/1000000</f>
        <v>0</v>
      </c>
      <c r="Q123" s="345"/>
    </row>
    <row r="124" spans="1:17" s="645" customFormat="1" ht="15.75" customHeight="1">
      <c r="A124" s="275">
        <v>18</v>
      </c>
      <c r="B124" s="374" t="s">
        <v>63</v>
      </c>
      <c r="C124" s="279">
        <v>4902526</v>
      </c>
      <c r="D124" s="33" t="s">
        <v>12</v>
      </c>
      <c r="E124" s="34" t="s">
        <v>305</v>
      </c>
      <c r="F124" s="285">
        <v>-500</v>
      </c>
      <c r="G124" s="257">
        <v>999945</v>
      </c>
      <c r="H124" s="258">
        <v>999974</v>
      </c>
      <c r="I124" s="209">
        <f>G124-H124</f>
        <v>-29</v>
      </c>
      <c r="J124" s="209">
        <f>$F124*I124</f>
        <v>14500</v>
      </c>
      <c r="K124" s="209">
        <f>J124/1000000</f>
        <v>0.0145</v>
      </c>
      <c r="L124" s="257">
        <v>297</v>
      </c>
      <c r="M124" s="258">
        <v>296</v>
      </c>
      <c r="N124" s="258">
        <f>L124-M124</f>
        <v>1</v>
      </c>
      <c r="O124" s="258">
        <f>$F124*N124</f>
        <v>-500</v>
      </c>
      <c r="P124" s="258">
        <f>O124/1000000</f>
        <v>-0.0005</v>
      </c>
      <c r="Q124" s="345"/>
    </row>
    <row r="125" spans="1:17" s="341" customFormat="1" ht="15.75" customHeight="1">
      <c r="A125" s="275">
        <v>19</v>
      </c>
      <c r="B125" s="374" t="s">
        <v>64</v>
      </c>
      <c r="C125" s="279">
        <v>4865090</v>
      </c>
      <c r="D125" s="33" t="s">
        <v>12</v>
      </c>
      <c r="E125" s="34" t="s">
        <v>305</v>
      </c>
      <c r="F125" s="545">
        <v>-500</v>
      </c>
      <c r="G125" s="257">
        <v>1136</v>
      </c>
      <c r="H125" s="258">
        <v>1136</v>
      </c>
      <c r="I125" s="209">
        <f>G125-H125</f>
        <v>0</v>
      </c>
      <c r="J125" s="209">
        <f>$F125*I125</f>
        <v>0</v>
      </c>
      <c r="K125" s="209">
        <f>J125/1000000</f>
        <v>0</v>
      </c>
      <c r="L125" s="257">
        <v>1566</v>
      </c>
      <c r="M125" s="258">
        <v>1564</v>
      </c>
      <c r="N125" s="258">
        <f>L125-M125</f>
        <v>2</v>
      </c>
      <c r="O125" s="258">
        <f>$F125*N125</f>
        <v>-1000</v>
      </c>
      <c r="P125" s="258">
        <f>O125/1000000</f>
        <v>-0.001</v>
      </c>
      <c r="Q125" s="345"/>
    </row>
    <row r="126" spans="1:17" s="341" customFormat="1" ht="15.75" customHeight="1">
      <c r="A126" s="275"/>
      <c r="B126" s="284" t="s">
        <v>30</v>
      </c>
      <c r="C126" s="279"/>
      <c r="D126" s="37"/>
      <c r="E126" s="37"/>
      <c r="F126" s="285"/>
      <c r="G126" s="257"/>
      <c r="H126" s="258"/>
      <c r="I126" s="209"/>
      <c r="J126" s="209"/>
      <c r="K126" s="209"/>
      <c r="L126" s="257"/>
      <c r="M126" s="258"/>
      <c r="N126" s="258"/>
      <c r="O126" s="258"/>
      <c r="P126" s="258"/>
      <c r="Q126" s="345"/>
    </row>
    <row r="127" spans="1:17" s="341" customFormat="1" ht="15.75" customHeight="1">
      <c r="A127" s="275">
        <v>20</v>
      </c>
      <c r="B127" s="618" t="s">
        <v>65</v>
      </c>
      <c r="C127" s="279">
        <v>4864797</v>
      </c>
      <c r="D127" s="33" t="s">
        <v>12</v>
      </c>
      <c r="E127" s="34" t="s">
        <v>305</v>
      </c>
      <c r="F127" s="285">
        <v>-100</v>
      </c>
      <c r="G127" s="257">
        <v>60238</v>
      </c>
      <c r="H127" s="258">
        <v>60892</v>
      </c>
      <c r="I127" s="209">
        <f>G127-H127</f>
        <v>-654</v>
      </c>
      <c r="J127" s="209">
        <f>$F127*I127</f>
        <v>65400</v>
      </c>
      <c r="K127" s="209">
        <f>J127/1000000</f>
        <v>0.0654</v>
      </c>
      <c r="L127" s="257">
        <v>2533</v>
      </c>
      <c r="M127" s="258">
        <v>2533</v>
      </c>
      <c r="N127" s="258">
        <f>L127-M127</f>
        <v>0</v>
      </c>
      <c r="O127" s="258">
        <f>$F127*N127</f>
        <v>0</v>
      </c>
      <c r="P127" s="258">
        <f>O127/1000000</f>
        <v>0</v>
      </c>
      <c r="Q127" s="345"/>
    </row>
    <row r="128" spans="1:17" s="341" customFormat="1" ht="15.75" customHeight="1">
      <c r="A128" s="275">
        <v>21</v>
      </c>
      <c r="B128" s="618" t="s">
        <v>132</v>
      </c>
      <c r="C128" s="279">
        <v>4865074</v>
      </c>
      <c r="D128" s="33" t="s">
        <v>12</v>
      </c>
      <c r="E128" s="34" t="s">
        <v>305</v>
      </c>
      <c r="F128" s="285">
        <v>-133.33</v>
      </c>
      <c r="G128" s="257">
        <v>427</v>
      </c>
      <c r="H128" s="258">
        <v>434</v>
      </c>
      <c r="I128" s="209">
        <f>G128-H128</f>
        <v>-7</v>
      </c>
      <c r="J128" s="209">
        <f>$F128*I128</f>
        <v>933.3100000000001</v>
      </c>
      <c r="K128" s="209">
        <f>J128/1000000</f>
        <v>0.00093331</v>
      </c>
      <c r="L128" s="257">
        <v>998</v>
      </c>
      <c r="M128" s="258">
        <v>997</v>
      </c>
      <c r="N128" s="258">
        <f>L128-M128</f>
        <v>1</v>
      </c>
      <c r="O128" s="258">
        <f>$F128*N128</f>
        <v>-133.33</v>
      </c>
      <c r="P128" s="258">
        <f>O128/1000000</f>
        <v>-0.00013333</v>
      </c>
      <c r="Q128" s="345"/>
    </row>
    <row r="129" spans="1:17" s="341" customFormat="1" ht="15.75" customHeight="1">
      <c r="A129" s="275"/>
      <c r="B129" s="284" t="s">
        <v>439</v>
      </c>
      <c r="C129" s="279"/>
      <c r="D129" s="33"/>
      <c r="E129" s="34"/>
      <c r="F129" s="285"/>
      <c r="G129" s="257"/>
      <c r="H129" s="258"/>
      <c r="I129" s="209"/>
      <c r="J129" s="209"/>
      <c r="K129" s="209"/>
      <c r="L129" s="257"/>
      <c r="M129" s="258"/>
      <c r="N129" s="258"/>
      <c r="O129" s="258"/>
      <c r="P129" s="258"/>
      <c r="Q129" s="345"/>
    </row>
    <row r="130" spans="1:17" s="341" customFormat="1" ht="14.25" customHeight="1">
      <c r="A130" s="275">
        <v>22</v>
      </c>
      <c r="B130" s="276" t="s">
        <v>59</v>
      </c>
      <c r="C130" s="279">
        <v>4902568</v>
      </c>
      <c r="D130" s="33" t="s">
        <v>12</v>
      </c>
      <c r="E130" s="34" t="s">
        <v>305</v>
      </c>
      <c r="F130" s="285">
        <v>-100</v>
      </c>
      <c r="G130" s="257">
        <v>992848</v>
      </c>
      <c r="H130" s="258">
        <v>992893</v>
      </c>
      <c r="I130" s="209">
        <f>G130-H130</f>
        <v>-45</v>
      </c>
      <c r="J130" s="209">
        <f>$F130*I130</f>
        <v>4500</v>
      </c>
      <c r="K130" s="209">
        <f>J130/1000000</f>
        <v>0.0045</v>
      </c>
      <c r="L130" s="257">
        <v>2898</v>
      </c>
      <c r="M130" s="258">
        <v>2902</v>
      </c>
      <c r="N130" s="258">
        <f>L130-M130</f>
        <v>-4</v>
      </c>
      <c r="O130" s="258">
        <f>$F130*N130</f>
        <v>400</v>
      </c>
      <c r="P130" s="258">
        <f>O130/1000000</f>
        <v>0.0004</v>
      </c>
      <c r="Q130" s="345"/>
    </row>
    <row r="131" spans="1:17" s="341" customFormat="1" ht="15.75" customHeight="1">
      <c r="A131" s="275"/>
      <c r="B131" s="278" t="s">
        <v>67</v>
      </c>
      <c r="C131" s="279"/>
      <c r="D131" s="33"/>
      <c r="E131" s="33"/>
      <c r="F131" s="285"/>
      <c r="G131" s="257"/>
      <c r="H131" s="258"/>
      <c r="I131" s="209"/>
      <c r="J131" s="209"/>
      <c r="K131" s="209"/>
      <c r="L131" s="257"/>
      <c r="M131" s="258"/>
      <c r="N131" s="258"/>
      <c r="O131" s="258"/>
      <c r="P131" s="258"/>
      <c r="Q131" s="345"/>
    </row>
    <row r="132" spans="1:17" s="341" customFormat="1" ht="15.75" customHeight="1">
      <c r="A132" s="275">
        <v>23</v>
      </c>
      <c r="B132" s="276" t="s">
        <v>68</v>
      </c>
      <c r="C132" s="279">
        <v>4902540</v>
      </c>
      <c r="D132" s="33" t="s">
        <v>12</v>
      </c>
      <c r="E132" s="34" t="s">
        <v>305</v>
      </c>
      <c r="F132" s="285">
        <v>-100</v>
      </c>
      <c r="G132" s="257">
        <v>9475</v>
      </c>
      <c r="H132" s="258">
        <v>9499</v>
      </c>
      <c r="I132" s="209">
        <f>G132-H132</f>
        <v>-24</v>
      </c>
      <c r="J132" s="209">
        <f>$F132*I132</f>
        <v>2400</v>
      </c>
      <c r="K132" s="209">
        <f>J132/1000000</f>
        <v>0.0024</v>
      </c>
      <c r="L132" s="257">
        <v>16308</v>
      </c>
      <c r="M132" s="258">
        <v>16286</v>
      </c>
      <c r="N132" s="258">
        <f>L132-M132</f>
        <v>22</v>
      </c>
      <c r="O132" s="258">
        <f>$F132*N132</f>
        <v>-2200</v>
      </c>
      <c r="P132" s="258">
        <f>O132/1000000</f>
        <v>-0.0022</v>
      </c>
      <c r="Q132" s="353"/>
    </row>
    <row r="133" spans="1:17" s="341" customFormat="1" ht="15.75" customHeight="1">
      <c r="A133" s="275">
        <v>24</v>
      </c>
      <c r="B133" s="276" t="s">
        <v>69</v>
      </c>
      <c r="C133" s="279">
        <v>4902520</v>
      </c>
      <c r="D133" s="33" t="s">
        <v>12</v>
      </c>
      <c r="E133" s="34" t="s">
        <v>305</v>
      </c>
      <c r="F133" s="279">
        <v>-100</v>
      </c>
      <c r="G133" s="257">
        <v>15670</v>
      </c>
      <c r="H133" s="258">
        <v>15617</v>
      </c>
      <c r="I133" s="209">
        <f>G133-H133</f>
        <v>53</v>
      </c>
      <c r="J133" s="209">
        <f>$F133*I133</f>
        <v>-5300</v>
      </c>
      <c r="K133" s="209">
        <f>J133/1000000</f>
        <v>-0.0053</v>
      </c>
      <c r="L133" s="257">
        <v>6406</v>
      </c>
      <c r="M133" s="258">
        <v>6387</v>
      </c>
      <c r="N133" s="258">
        <f>L133-M133</f>
        <v>19</v>
      </c>
      <c r="O133" s="258">
        <f>$F133*N133</f>
        <v>-1900</v>
      </c>
      <c r="P133" s="258">
        <f>O133/1000000</f>
        <v>-0.0019</v>
      </c>
      <c r="Q133" s="345"/>
    </row>
    <row r="134" spans="1:17" s="341" customFormat="1" ht="15.75" customHeight="1">
      <c r="A134" s="257">
        <v>25</v>
      </c>
      <c r="B134" s="627" t="s">
        <v>70</v>
      </c>
      <c r="C134" s="279">
        <v>4902577</v>
      </c>
      <c r="D134" s="347" t="s">
        <v>12</v>
      </c>
      <c r="E134" s="348" t="s">
        <v>305</v>
      </c>
      <c r="F134" s="279">
        <v>-100</v>
      </c>
      <c r="G134" s="257">
        <v>154</v>
      </c>
      <c r="H134" s="258">
        <v>115</v>
      </c>
      <c r="I134" s="258">
        <f>G134-H134</f>
        <v>39</v>
      </c>
      <c r="J134" s="258">
        <f>$F134*I134</f>
        <v>-3900</v>
      </c>
      <c r="K134" s="258">
        <f>J134/1000000</f>
        <v>-0.0039</v>
      </c>
      <c r="L134" s="257">
        <v>62</v>
      </c>
      <c r="M134" s="258">
        <v>49</v>
      </c>
      <c r="N134" s="258">
        <f>L134-M134</f>
        <v>13</v>
      </c>
      <c r="O134" s="258">
        <f>$F134*N134</f>
        <v>-1300</v>
      </c>
      <c r="P134" s="258">
        <f>O134/1000000</f>
        <v>-0.0013</v>
      </c>
      <c r="Q134" s="353"/>
    </row>
    <row r="135" spans="1:17" s="341" customFormat="1" ht="15.75" customHeight="1">
      <c r="A135" s="539"/>
      <c r="B135" s="628" t="s">
        <v>445</v>
      </c>
      <c r="C135" s="813"/>
      <c r="D135" s="789"/>
      <c r="E135" s="605"/>
      <c r="F135" s="813"/>
      <c r="G135" s="257"/>
      <c r="H135" s="258"/>
      <c r="I135" s="570"/>
      <c r="J135" s="570"/>
      <c r="K135" s="606"/>
      <c r="L135" s="257"/>
      <c r="M135" s="258"/>
      <c r="N135" s="570"/>
      <c r="O135" s="570"/>
      <c r="P135" s="573"/>
      <c r="Q135" s="366"/>
    </row>
    <row r="136" spans="1:17" s="645" customFormat="1" ht="15.75" customHeight="1">
      <c r="A136" s="575">
        <v>26</v>
      </c>
      <c r="B136" s="624" t="s">
        <v>436</v>
      </c>
      <c r="C136" s="813" t="s">
        <v>444</v>
      </c>
      <c r="D136" s="33" t="s">
        <v>442</v>
      </c>
      <c r="E136" s="34" t="s">
        <v>305</v>
      </c>
      <c r="F136" s="813">
        <v>1</v>
      </c>
      <c r="G136" s="257">
        <v>69170</v>
      </c>
      <c r="H136" s="258">
        <v>68620</v>
      </c>
      <c r="I136" s="570">
        <f>G136-H136</f>
        <v>550</v>
      </c>
      <c r="J136" s="570">
        <f>$F136*I136</f>
        <v>550</v>
      </c>
      <c r="K136" s="776">
        <f>J136/1000000</f>
        <v>0.00055</v>
      </c>
      <c r="L136" s="257">
        <v>349750</v>
      </c>
      <c r="M136" s="258">
        <v>346569</v>
      </c>
      <c r="N136" s="570">
        <f>L136-M136</f>
        <v>3181</v>
      </c>
      <c r="O136" s="570">
        <f>$F136*N136</f>
        <v>3181</v>
      </c>
      <c r="P136" s="777">
        <f>O136/1000000</f>
        <v>0.003181</v>
      </c>
      <c r="Q136" s="778"/>
    </row>
    <row r="137" spans="1:17" s="645" customFormat="1" ht="15.75" customHeight="1">
      <c r="A137" s="575">
        <v>27</v>
      </c>
      <c r="B137" s="624" t="s">
        <v>437</v>
      </c>
      <c r="C137" s="813" t="s">
        <v>441</v>
      </c>
      <c r="D137" s="33" t="s">
        <v>442</v>
      </c>
      <c r="E137" s="34" t="s">
        <v>305</v>
      </c>
      <c r="F137" s="813">
        <v>1</v>
      </c>
      <c r="G137" s="257">
        <v>44060</v>
      </c>
      <c r="H137" s="258">
        <v>42140</v>
      </c>
      <c r="I137" s="570">
        <f>G137-H137</f>
        <v>1920</v>
      </c>
      <c r="J137" s="570">
        <f>$F137*I137</f>
        <v>1920</v>
      </c>
      <c r="K137" s="776">
        <f>J137/1000000</f>
        <v>0.00192</v>
      </c>
      <c r="L137" s="257">
        <v>565939</v>
      </c>
      <c r="M137" s="258">
        <v>561020</v>
      </c>
      <c r="N137" s="570">
        <f>L137-M137</f>
        <v>4919</v>
      </c>
      <c r="O137" s="570">
        <f>$F137*N137</f>
        <v>4919</v>
      </c>
      <c r="P137" s="777">
        <f>O137/1000000</f>
        <v>0.004919</v>
      </c>
      <c r="Q137" s="778"/>
    </row>
    <row r="138" spans="1:17" s="645" customFormat="1" ht="15.75" customHeight="1">
      <c r="A138" s="575">
        <v>28</v>
      </c>
      <c r="B138" s="624" t="s">
        <v>438</v>
      </c>
      <c r="C138" s="813" t="s">
        <v>443</v>
      </c>
      <c r="D138" s="33" t="s">
        <v>442</v>
      </c>
      <c r="E138" s="34" t="s">
        <v>305</v>
      </c>
      <c r="F138" s="813">
        <v>1</v>
      </c>
      <c r="G138" s="257">
        <v>254900</v>
      </c>
      <c r="H138" s="258">
        <v>245100</v>
      </c>
      <c r="I138" s="570">
        <f>G138-H138</f>
        <v>9800</v>
      </c>
      <c r="J138" s="570">
        <f>$F138*I138</f>
        <v>9800</v>
      </c>
      <c r="K138" s="776">
        <f>J138/1000000</f>
        <v>0.0098</v>
      </c>
      <c r="L138" s="257">
        <v>1801400</v>
      </c>
      <c r="M138" s="258">
        <v>1778099</v>
      </c>
      <c r="N138" s="570">
        <f>L138-M138</f>
        <v>23301</v>
      </c>
      <c r="O138" s="570">
        <f>$F138*N138</f>
        <v>23301</v>
      </c>
      <c r="P138" s="777">
        <f>O138/1000000</f>
        <v>0.023301</v>
      </c>
      <c r="Q138" s="778"/>
    </row>
    <row r="139" spans="1:17" s="341" customFormat="1" ht="15.75" customHeight="1">
      <c r="A139" s="575"/>
      <c r="B139" s="624"/>
      <c r="C139" s="813"/>
      <c r="D139" s="789"/>
      <c r="E139" s="605"/>
      <c r="F139" s="813"/>
      <c r="G139" s="575"/>
      <c r="H139" s="45"/>
      <c r="I139" s="570"/>
      <c r="J139" s="570"/>
      <c r="K139" s="606"/>
      <c r="L139" s="575"/>
      <c r="M139" s="45"/>
      <c r="N139" s="570"/>
      <c r="O139" s="570"/>
      <c r="P139" s="573"/>
      <c r="Q139" s="778"/>
    </row>
    <row r="140" spans="1:17" ht="16.5">
      <c r="A140" s="539"/>
      <c r="B140" s="368"/>
      <c r="C140" s="368"/>
      <c r="D140" s="101"/>
      <c r="E140" s="368"/>
      <c r="F140" s="368"/>
      <c r="G140" s="257"/>
      <c r="H140" s="368"/>
      <c r="I140" s="368"/>
      <c r="J140" s="368"/>
      <c r="K140" s="814">
        <f>SUM(K100:K139)</f>
        <v>1.6938367499999996</v>
      </c>
      <c r="L140" s="257"/>
      <c r="M140" s="249"/>
      <c r="N140" s="249"/>
      <c r="O140" s="249"/>
      <c r="P140" s="453">
        <f>SUM(P100:P139)</f>
        <v>0.02490099</v>
      </c>
      <c r="Q140" s="815"/>
    </row>
    <row r="141" spans="1:17" ht="15.75" thickBot="1">
      <c r="A141" s="459"/>
      <c r="B141" s="371"/>
      <c r="C141" s="371"/>
      <c r="D141" s="371"/>
      <c r="E141" s="371"/>
      <c r="F141" s="371"/>
      <c r="G141" s="343"/>
      <c r="H141" s="371"/>
      <c r="I141" s="371"/>
      <c r="J141" s="371"/>
      <c r="K141" s="597"/>
      <c r="L141" s="343"/>
      <c r="M141" s="597"/>
      <c r="N141" s="597"/>
      <c r="O141" s="597"/>
      <c r="P141" s="597"/>
      <c r="Q141" s="816"/>
    </row>
    <row r="142" spans="1:17" ht="15" thickTop="1">
      <c r="A142" s="341"/>
      <c r="B142" s="341"/>
      <c r="C142" s="341"/>
      <c r="D142" s="341"/>
      <c r="E142" s="341"/>
      <c r="F142" s="341"/>
      <c r="G142" s="341"/>
      <c r="H142" s="341"/>
      <c r="I142" s="341"/>
      <c r="J142" s="341"/>
      <c r="K142" s="519"/>
      <c r="L142" s="519"/>
      <c r="M142" s="519"/>
      <c r="N142" s="519"/>
      <c r="O142" s="519"/>
      <c r="P142" s="519"/>
      <c r="Q142" s="341"/>
    </row>
    <row r="143" spans="1:18" ht="12.75">
      <c r="A143" s="341"/>
      <c r="B143" s="341"/>
      <c r="C143" s="341"/>
      <c r="D143" s="341"/>
      <c r="E143" s="341"/>
      <c r="F143" s="341"/>
      <c r="G143" s="341"/>
      <c r="H143" s="341"/>
      <c r="I143" s="341"/>
      <c r="J143" s="341"/>
      <c r="K143" s="341"/>
      <c r="L143" s="341"/>
      <c r="M143" s="341"/>
      <c r="N143" s="341"/>
      <c r="O143" s="341"/>
      <c r="P143" s="341"/>
      <c r="Q143" s="779" t="str">
        <f>NDPL!Q1</f>
        <v>JANUARY-2023</v>
      </c>
      <c r="R143" s="189"/>
    </row>
    <row r="144" spans="1:17" ht="13.5" thickBot="1">
      <c r="A144" s="341"/>
      <c r="B144" s="341"/>
      <c r="C144" s="341"/>
      <c r="D144" s="341"/>
      <c r="E144" s="341"/>
      <c r="F144" s="341"/>
      <c r="G144" s="341"/>
      <c r="H144" s="341"/>
      <c r="I144" s="341"/>
      <c r="J144" s="341"/>
      <c r="K144" s="341"/>
      <c r="L144" s="341"/>
      <c r="M144" s="341"/>
      <c r="N144" s="341"/>
      <c r="O144" s="341"/>
      <c r="P144" s="341"/>
      <c r="Q144" s="341"/>
    </row>
    <row r="145" spans="1:17" ht="44.25" customHeight="1">
      <c r="A145" s="780"/>
      <c r="B145" s="252" t="s">
        <v>135</v>
      </c>
      <c r="C145" s="418"/>
      <c r="D145" s="418"/>
      <c r="E145" s="418"/>
      <c r="F145" s="418"/>
      <c r="G145" s="418"/>
      <c r="H145" s="418"/>
      <c r="I145" s="418"/>
      <c r="J145" s="418"/>
      <c r="K145" s="418"/>
      <c r="L145" s="418"/>
      <c r="M145" s="418"/>
      <c r="N145" s="418"/>
      <c r="O145" s="418"/>
      <c r="P145" s="418"/>
      <c r="Q145" s="419"/>
    </row>
    <row r="146" spans="1:17" ht="19.5" customHeight="1">
      <c r="A146" s="444"/>
      <c r="B146" s="214" t="s">
        <v>136</v>
      </c>
      <c r="C146" s="368"/>
      <c r="D146" s="368"/>
      <c r="E146" s="368"/>
      <c r="F146" s="368"/>
      <c r="G146" s="368"/>
      <c r="H146" s="368"/>
      <c r="I146" s="368"/>
      <c r="J146" s="368"/>
      <c r="K146" s="368"/>
      <c r="L146" s="368"/>
      <c r="M146" s="368"/>
      <c r="N146" s="368"/>
      <c r="O146" s="368"/>
      <c r="P146" s="368"/>
      <c r="Q146" s="420"/>
    </row>
    <row r="147" spans="1:17" ht="19.5" customHeight="1">
      <c r="A147" s="444"/>
      <c r="B147" s="210" t="s">
        <v>226</v>
      </c>
      <c r="C147" s="368"/>
      <c r="D147" s="368"/>
      <c r="E147" s="368"/>
      <c r="F147" s="368"/>
      <c r="G147" s="368"/>
      <c r="H147" s="368"/>
      <c r="I147" s="368"/>
      <c r="J147" s="368"/>
      <c r="K147" s="74">
        <f>K62</f>
        <v>-11.41967623</v>
      </c>
      <c r="L147" s="74"/>
      <c r="M147" s="74"/>
      <c r="N147" s="74"/>
      <c r="O147" s="74"/>
      <c r="P147" s="74">
        <f>P62</f>
        <v>-1.07218466</v>
      </c>
      <c r="Q147" s="420"/>
    </row>
    <row r="148" spans="1:17" ht="19.5" customHeight="1">
      <c r="A148" s="444"/>
      <c r="B148" s="210" t="s">
        <v>227</v>
      </c>
      <c r="C148" s="368"/>
      <c r="D148" s="368"/>
      <c r="E148" s="368"/>
      <c r="F148" s="368"/>
      <c r="G148" s="368"/>
      <c r="H148" s="368"/>
      <c r="I148" s="368"/>
      <c r="J148" s="368"/>
      <c r="K148" s="781">
        <f>K140</f>
        <v>1.6938367499999996</v>
      </c>
      <c r="L148" s="74"/>
      <c r="M148" s="74"/>
      <c r="N148" s="74"/>
      <c r="O148" s="74"/>
      <c r="P148" s="74">
        <f>P140</f>
        <v>0.02490099</v>
      </c>
      <c r="Q148" s="420"/>
    </row>
    <row r="149" spans="1:17" ht="19.5" customHeight="1">
      <c r="A149" s="444"/>
      <c r="B149" s="210" t="s">
        <v>137</v>
      </c>
      <c r="C149" s="368"/>
      <c r="D149" s="368"/>
      <c r="E149" s="368"/>
      <c r="F149" s="368"/>
      <c r="G149" s="368"/>
      <c r="H149" s="368"/>
      <c r="I149" s="368"/>
      <c r="J149" s="368"/>
      <c r="K149" s="781">
        <f>'ROHTAK ROAD'!K42</f>
        <v>-0.5449</v>
      </c>
      <c r="L149" s="74"/>
      <c r="M149" s="74"/>
      <c r="N149" s="74"/>
      <c r="O149" s="74"/>
      <c r="P149" s="781">
        <f>'ROHTAK ROAD'!P42</f>
        <v>-0.0045000000000000005</v>
      </c>
      <c r="Q149" s="420"/>
    </row>
    <row r="150" spans="1:17" ht="19.5" customHeight="1">
      <c r="A150" s="444"/>
      <c r="B150" s="210" t="s">
        <v>138</v>
      </c>
      <c r="C150" s="368"/>
      <c r="D150" s="368"/>
      <c r="E150" s="368"/>
      <c r="F150" s="368"/>
      <c r="G150" s="368"/>
      <c r="H150" s="368"/>
      <c r="I150" s="368"/>
      <c r="J150" s="368"/>
      <c r="K150" s="781">
        <f>SUM(K147:K149)</f>
        <v>-10.270739480000001</v>
      </c>
      <c r="L150" s="74"/>
      <c r="M150" s="74"/>
      <c r="N150" s="74"/>
      <c r="O150" s="74"/>
      <c r="P150" s="781">
        <f>SUM(P147:P149)</f>
        <v>-1.05178367</v>
      </c>
      <c r="Q150" s="420"/>
    </row>
    <row r="151" spans="1:17" ht="19.5" customHeight="1">
      <c r="A151" s="444"/>
      <c r="B151" s="214" t="s">
        <v>139</v>
      </c>
      <c r="C151" s="368"/>
      <c r="D151" s="368"/>
      <c r="E151" s="368"/>
      <c r="F151" s="368"/>
      <c r="G151" s="368"/>
      <c r="H151" s="368"/>
      <c r="I151" s="368"/>
      <c r="J151" s="368"/>
      <c r="K151" s="74"/>
      <c r="L151" s="74"/>
      <c r="M151" s="74"/>
      <c r="N151" s="74"/>
      <c r="O151" s="74"/>
      <c r="P151" s="74"/>
      <c r="Q151" s="420"/>
    </row>
    <row r="152" spans="1:17" ht="19.5" customHeight="1">
      <c r="A152" s="444"/>
      <c r="B152" s="210" t="s">
        <v>228</v>
      </c>
      <c r="C152" s="368"/>
      <c r="D152" s="368"/>
      <c r="E152" s="368"/>
      <c r="F152" s="368"/>
      <c r="G152" s="368"/>
      <c r="H152" s="368"/>
      <c r="I152" s="368"/>
      <c r="J152" s="368"/>
      <c r="K152" s="74">
        <f>K92</f>
        <v>-6.2245</v>
      </c>
      <c r="L152" s="74"/>
      <c r="M152" s="74"/>
      <c r="N152" s="74"/>
      <c r="O152" s="74"/>
      <c r="P152" s="74">
        <f>P92</f>
        <v>-0.22800000000000004</v>
      </c>
      <c r="Q152" s="420"/>
    </row>
    <row r="153" spans="1:17" ht="19.5" customHeight="1" thickBot="1">
      <c r="A153" s="445"/>
      <c r="B153" s="253" t="s">
        <v>140</v>
      </c>
      <c r="C153" s="421"/>
      <c r="D153" s="421"/>
      <c r="E153" s="421"/>
      <c r="F153" s="421"/>
      <c r="G153" s="421"/>
      <c r="H153" s="421"/>
      <c r="I153" s="421"/>
      <c r="J153" s="421"/>
      <c r="K153" s="782">
        <f>SUM(K150:K152)</f>
        <v>-16.495239480000002</v>
      </c>
      <c r="L153" s="771"/>
      <c r="M153" s="771"/>
      <c r="N153" s="771"/>
      <c r="O153" s="771"/>
      <c r="P153" s="783">
        <f>SUM(P150:P152)</f>
        <v>-1.27978367</v>
      </c>
      <c r="Q153" s="784"/>
    </row>
    <row r="154" spans="1:17" ht="12.75">
      <c r="A154" s="418"/>
      <c r="B154" s="418"/>
      <c r="C154" s="418"/>
      <c r="D154" s="418"/>
      <c r="E154" s="418"/>
      <c r="F154" s="418"/>
      <c r="G154" s="418"/>
      <c r="H154" s="418"/>
      <c r="I154" s="418"/>
      <c r="J154" s="418"/>
      <c r="K154" s="418"/>
      <c r="L154" s="418"/>
      <c r="M154" s="418"/>
      <c r="N154" s="418"/>
      <c r="O154" s="418"/>
      <c r="P154" s="418"/>
      <c r="Q154" s="418"/>
    </row>
    <row r="155" spans="1:17" ht="12.75">
      <c r="A155" s="368"/>
      <c r="B155" s="368"/>
      <c r="C155" s="368"/>
      <c r="D155" s="368"/>
      <c r="E155" s="368"/>
      <c r="F155" s="368"/>
      <c r="G155" s="368"/>
      <c r="H155" s="368"/>
      <c r="I155" s="368"/>
      <c r="J155" s="368"/>
      <c r="K155" s="368"/>
      <c r="L155" s="368"/>
      <c r="M155" s="368"/>
      <c r="N155" s="368"/>
      <c r="O155" s="368"/>
      <c r="P155" s="368"/>
      <c r="Q155" s="368"/>
    </row>
    <row r="156" spans="1:17" ht="12.75">
      <c r="A156" s="368"/>
      <c r="B156" s="368"/>
      <c r="C156" s="368"/>
      <c r="D156" s="368"/>
      <c r="E156" s="368"/>
      <c r="F156" s="368"/>
      <c r="G156" s="368"/>
      <c r="H156" s="368"/>
      <c r="I156" s="368"/>
      <c r="J156" s="368"/>
      <c r="K156" s="368"/>
      <c r="L156" s="368"/>
      <c r="M156" s="368"/>
      <c r="N156" s="368"/>
      <c r="O156" s="368"/>
      <c r="P156" s="368"/>
      <c r="Q156" s="368"/>
    </row>
    <row r="157" spans="1:17" ht="13.5" thickBot="1">
      <c r="A157" s="421"/>
      <c r="B157" s="421"/>
      <c r="C157" s="421"/>
      <c r="D157" s="421"/>
      <c r="E157" s="421"/>
      <c r="F157" s="421"/>
      <c r="G157" s="421"/>
      <c r="H157" s="421"/>
      <c r="I157" s="421"/>
      <c r="J157" s="421"/>
      <c r="K157" s="421"/>
      <c r="L157" s="421"/>
      <c r="M157" s="421"/>
      <c r="N157" s="421"/>
      <c r="O157" s="421"/>
      <c r="P157" s="421"/>
      <c r="Q157" s="421"/>
    </row>
    <row r="158" spans="1:17" ht="12.75">
      <c r="A158" s="423"/>
      <c r="B158" s="424"/>
      <c r="C158" s="424"/>
      <c r="D158" s="424"/>
      <c r="E158" s="424"/>
      <c r="F158" s="424"/>
      <c r="G158" s="424"/>
      <c r="H158" s="418"/>
      <c r="I158" s="418"/>
      <c r="J158" s="418"/>
      <c r="K158" s="418"/>
      <c r="L158" s="418"/>
      <c r="M158" s="418"/>
      <c r="N158" s="418"/>
      <c r="O158" s="418"/>
      <c r="P158" s="418"/>
      <c r="Q158" s="419"/>
    </row>
    <row r="159" spans="1:17" ht="23.25">
      <c r="A159" s="425" t="s">
        <v>286</v>
      </c>
      <c r="B159" s="426"/>
      <c r="C159" s="426"/>
      <c r="D159" s="426"/>
      <c r="E159" s="426"/>
      <c r="F159" s="426"/>
      <c r="G159" s="426"/>
      <c r="H159" s="368"/>
      <c r="I159" s="368"/>
      <c r="J159" s="368"/>
      <c r="K159" s="368"/>
      <c r="L159" s="368"/>
      <c r="M159" s="368"/>
      <c r="N159" s="368"/>
      <c r="O159" s="368"/>
      <c r="P159" s="368"/>
      <c r="Q159" s="420"/>
    </row>
    <row r="160" spans="1:17" ht="12.75">
      <c r="A160" s="427"/>
      <c r="B160" s="426"/>
      <c r="C160" s="426"/>
      <c r="D160" s="426"/>
      <c r="E160" s="426"/>
      <c r="F160" s="426"/>
      <c r="G160" s="426"/>
      <c r="H160" s="368"/>
      <c r="I160" s="368"/>
      <c r="J160" s="368"/>
      <c r="K160" s="368"/>
      <c r="L160" s="368"/>
      <c r="M160" s="368"/>
      <c r="N160" s="368"/>
      <c r="O160" s="368"/>
      <c r="P160" s="368"/>
      <c r="Q160" s="420"/>
    </row>
    <row r="161" spans="1:17" ht="12.75">
      <c r="A161" s="428"/>
      <c r="B161" s="429"/>
      <c r="C161" s="429"/>
      <c r="D161" s="429"/>
      <c r="E161" s="429"/>
      <c r="F161" s="429"/>
      <c r="G161" s="429"/>
      <c r="H161" s="368"/>
      <c r="I161" s="368"/>
      <c r="J161" s="368"/>
      <c r="K161" s="785" t="s">
        <v>298</v>
      </c>
      <c r="L161" s="368"/>
      <c r="M161" s="368"/>
      <c r="N161" s="368"/>
      <c r="O161" s="368"/>
      <c r="P161" s="785" t="s">
        <v>299</v>
      </c>
      <c r="Q161" s="420"/>
    </row>
    <row r="162" spans="1:17" ht="12.75">
      <c r="A162" s="431"/>
      <c r="B162" s="81"/>
      <c r="C162" s="81"/>
      <c r="D162" s="81"/>
      <c r="E162" s="81"/>
      <c r="F162" s="81"/>
      <c r="G162" s="81"/>
      <c r="H162" s="368"/>
      <c r="I162" s="368"/>
      <c r="J162" s="368"/>
      <c r="K162" s="368"/>
      <c r="L162" s="368"/>
      <c r="M162" s="368"/>
      <c r="N162" s="368"/>
      <c r="O162" s="368"/>
      <c r="P162" s="368"/>
      <c r="Q162" s="420"/>
    </row>
    <row r="163" spans="1:17" ht="12.75">
      <c r="A163" s="431"/>
      <c r="B163" s="81"/>
      <c r="C163" s="81"/>
      <c r="D163" s="81"/>
      <c r="E163" s="81"/>
      <c r="F163" s="81"/>
      <c r="G163" s="81"/>
      <c r="H163" s="368"/>
      <c r="I163" s="368"/>
      <c r="J163" s="368"/>
      <c r="K163" s="368"/>
      <c r="L163" s="368"/>
      <c r="M163" s="368"/>
      <c r="N163" s="368"/>
      <c r="O163" s="368"/>
      <c r="P163" s="368"/>
      <c r="Q163" s="420"/>
    </row>
    <row r="164" spans="1:17" ht="18">
      <c r="A164" s="432" t="s">
        <v>289</v>
      </c>
      <c r="B164" s="433"/>
      <c r="C164" s="433"/>
      <c r="D164" s="434"/>
      <c r="E164" s="434"/>
      <c r="F164" s="435"/>
      <c r="G164" s="434"/>
      <c r="H164" s="368"/>
      <c r="I164" s="368"/>
      <c r="J164" s="368"/>
      <c r="K164" s="786">
        <f>K153</f>
        <v>-16.495239480000002</v>
      </c>
      <c r="L164" s="434" t="s">
        <v>287</v>
      </c>
      <c r="M164" s="368"/>
      <c r="N164" s="368"/>
      <c r="O164" s="368"/>
      <c r="P164" s="786">
        <f>P153</f>
        <v>-1.27978367</v>
      </c>
      <c r="Q164" s="437" t="s">
        <v>287</v>
      </c>
    </row>
    <row r="165" spans="1:17" ht="18">
      <c r="A165" s="438"/>
      <c r="B165" s="439"/>
      <c r="C165" s="439"/>
      <c r="D165" s="426"/>
      <c r="E165" s="426"/>
      <c r="F165" s="440"/>
      <c r="G165" s="426"/>
      <c r="H165" s="368"/>
      <c r="I165" s="368"/>
      <c r="J165" s="368"/>
      <c r="K165" s="768"/>
      <c r="L165" s="426"/>
      <c r="M165" s="368"/>
      <c r="N165" s="368"/>
      <c r="O165" s="368"/>
      <c r="P165" s="768"/>
      <c r="Q165" s="441"/>
    </row>
    <row r="166" spans="1:17" ht="18">
      <c r="A166" s="442" t="s">
        <v>288</v>
      </c>
      <c r="B166" s="38"/>
      <c r="C166" s="38"/>
      <c r="D166" s="426"/>
      <c r="E166" s="426"/>
      <c r="F166" s="443"/>
      <c r="G166" s="434"/>
      <c r="H166" s="368"/>
      <c r="I166" s="368"/>
      <c r="J166" s="368"/>
      <c r="K166" s="768">
        <f>'STEPPED UP GENCO'!K74</f>
        <v>3.124973024</v>
      </c>
      <c r="L166" s="434" t="s">
        <v>287</v>
      </c>
      <c r="M166" s="368"/>
      <c r="N166" s="368"/>
      <c r="O166" s="368"/>
      <c r="P166" s="768">
        <f>'STEPPED UP GENCO'!P74</f>
        <v>-0.0050392799999999915</v>
      </c>
      <c r="Q166" s="437" t="s">
        <v>287</v>
      </c>
    </row>
    <row r="167" spans="1:17" ht="12.75">
      <c r="A167" s="444"/>
      <c r="B167" s="368"/>
      <c r="C167" s="368"/>
      <c r="D167" s="368"/>
      <c r="E167" s="368"/>
      <c r="F167" s="368"/>
      <c r="G167" s="368"/>
      <c r="H167" s="368"/>
      <c r="I167" s="368"/>
      <c r="J167" s="368"/>
      <c r="K167" s="368"/>
      <c r="L167" s="368"/>
      <c r="M167" s="368"/>
      <c r="N167" s="368"/>
      <c r="O167" s="368"/>
      <c r="P167" s="368"/>
      <c r="Q167" s="420"/>
    </row>
    <row r="168" spans="1:17" ht="12.75">
      <c r="A168" s="444"/>
      <c r="B168" s="368"/>
      <c r="C168" s="368"/>
      <c r="D168" s="368"/>
      <c r="E168" s="368"/>
      <c r="F168" s="368"/>
      <c r="G168" s="368"/>
      <c r="H168" s="368"/>
      <c r="I168" s="368"/>
      <c r="J168" s="368"/>
      <c r="K168" s="368"/>
      <c r="L168" s="368"/>
      <c r="M168" s="368"/>
      <c r="N168" s="368"/>
      <c r="O168" s="368"/>
      <c r="P168" s="368"/>
      <c r="Q168" s="420"/>
    </row>
    <row r="169" spans="1:17" ht="12.75">
      <c r="A169" s="444"/>
      <c r="B169" s="368"/>
      <c r="C169" s="368"/>
      <c r="D169" s="368"/>
      <c r="E169" s="368"/>
      <c r="F169" s="368"/>
      <c r="G169" s="368"/>
      <c r="H169" s="368"/>
      <c r="I169" s="368"/>
      <c r="J169" s="368"/>
      <c r="K169" s="368"/>
      <c r="L169" s="368"/>
      <c r="M169" s="368"/>
      <c r="N169" s="368"/>
      <c r="O169" s="368"/>
      <c r="P169" s="368"/>
      <c r="Q169" s="420"/>
    </row>
    <row r="170" spans="1:17" ht="20.25">
      <c r="A170" s="444"/>
      <c r="B170" s="368"/>
      <c r="C170" s="368"/>
      <c r="D170" s="368"/>
      <c r="E170" s="368"/>
      <c r="F170" s="368"/>
      <c r="G170" s="368"/>
      <c r="H170" s="433"/>
      <c r="I170" s="433"/>
      <c r="J170" s="471" t="s">
        <v>290</v>
      </c>
      <c r="K170" s="787">
        <f>SUM(K164:K169)</f>
        <v>-13.370266456000003</v>
      </c>
      <c r="L170" s="471" t="s">
        <v>287</v>
      </c>
      <c r="M170" s="81"/>
      <c r="N170" s="368"/>
      <c r="O170" s="368"/>
      <c r="P170" s="787">
        <f>SUM(P164:P169)</f>
        <v>-1.2848229500000001</v>
      </c>
      <c r="Q170" s="788" t="s">
        <v>287</v>
      </c>
    </row>
    <row r="171" spans="1:17" ht="13.5" thickBot="1">
      <c r="A171" s="445"/>
      <c r="B171" s="421"/>
      <c r="C171" s="421"/>
      <c r="D171" s="421"/>
      <c r="E171" s="421"/>
      <c r="F171" s="421"/>
      <c r="G171" s="421"/>
      <c r="H171" s="421"/>
      <c r="I171" s="421"/>
      <c r="J171" s="421"/>
      <c r="K171" s="421"/>
      <c r="L171" s="421"/>
      <c r="M171" s="421"/>
      <c r="N171" s="421"/>
      <c r="O171" s="421"/>
      <c r="P171" s="421"/>
      <c r="Q171" s="422"/>
    </row>
  </sheetData>
  <sheetProtection/>
  <printOptions/>
  <pageMargins left="0.51" right="0.5" top="0.58" bottom="0.5" header="0.5" footer="0.5"/>
  <pageSetup horizontalDpi="600" verticalDpi="600" orientation="landscape" scale="57" r:id="rId1"/>
  <rowBreaks count="3" manualBreakCount="3">
    <brk id="62" max="255" man="1"/>
    <brk id="94" max="255" man="1"/>
    <brk id="141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3"/>
  <sheetViews>
    <sheetView view="pageBreakPreview" zoomScale="85" zoomScaleNormal="70" zoomScaleSheetLayoutView="85" zoomScalePageLayoutView="50" workbookViewId="0" topLeftCell="A53">
      <selection activeCell="P9" sqref="P9"/>
    </sheetView>
  </sheetViews>
  <sheetFormatPr defaultColWidth="9.140625" defaultRowHeight="12.75"/>
  <cols>
    <col min="1" max="1" width="5.140625" style="341" customWidth="1"/>
    <col min="2" max="2" width="20.8515625" style="341" customWidth="1"/>
    <col min="3" max="3" width="11.28125" style="341" customWidth="1"/>
    <col min="4" max="4" width="9.140625" style="341" customWidth="1"/>
    <col min="5" max="5" width="14.421875" style="341" customWidth="1"/>
    <col min="6" max="6" width="7.7109375" style="341" customWidth="1"/>
    <col min="7" max="7" width="11.421875" style="341" customWidth="1"/>
    <col min="8" max="8" width="13.00390625" style="341" customWidth="1"/>
    <col min="9" max="9" width="12.421875" style="341" customWidth="1"/>
    <col min="10" max="10" width="12.28125" style="341" customWidth="1"/>
    <col min="11" max="12" width="12.8515625" style="341" customWidth="1"/>
    <col min="13" max="13" width="13.28125" style="341" customWidth="1"/>
    <col min="14" max="14" width="11.421875" style="341" customWidth="1"/>
    <col min="15" max="15" width="13.140625" style="341" customWidth="1"/>
    <col min="16" max="16" width="14.7109375" style="341" customWidth="1"/>
    <col min="17" max="17" width="15.00390625" style="341" customWidth="1"/>
    <col min="18" max="18" width="0.13671875" style="341" customWidth="1"/>
    <col min="19" max="19" width="1.57421875" style="341" hidden="1" customWidth="1"/>
    <col min="20" max="20" width="9.140625" style="341" hidden="1" customWidth="1"/>
    <col min="21" max="21" width="4.28125" style="341" hidden="1" customWidth="1"/>
    <col min="22" max="22" width="4.00390625" style="341" hidden="1" customWidth="1"/>
    <col min="23" max="23" width="3.8515625" style="341" hidden="1" customWidth="1"/>
    <col min="24" max="16384" width="9.140625" style="341" customWidth="1"/>
  </cols>
  <sheetData>
    <row r="1" spans="1:17" ht="26.25">
      <c r="A1" s="1" t="s">
        <v>214</v>
      </c>
      <c r="Q1" s="379" t="str">
        <f>NDPL!Q1</f>
        <v>JANUARY-2023</v>
      </c>
    </row>
    <row r="2" ht="18.75" customHeight="1">
      <c r="A2" s="68" t="s">
        <v>215</v>
      </c>
    </row>
    <row r="3" ht="23.25">
      <c r="A3" s="149" t="s">
        <v>193</v>
      </c>
    </row>
    <row r="4" spans="1:16" ht="24" thickBot="1">
      <c r="A4" s="303" t="s">
        <v>194</v>
      </c>
      <c r="G4" s="368"/>
      <c r="H4" s="368"/>
      <c r="I4" s="39" t="s">
        <v>354</v>
      </c>
      <c r="J4" s="368"/>
      <c r="K4" s="368"/>
      <c r="L4" s="368"/>
      <c r="M4" s="368"/>
      <c r="N4" s="39" t="s">
        <v>355</v>
      </c>
      <c r="O4" s="368"/>
      <c r="P4" s="368"/>
    </row>
    <row r="5" spans="1:17" ht="62.25" customHeight="1" thickBot="1" thickTop="1">
      <c r="A5" s="384" t="s">
        <v>8</v>
      </c>
      <c r="B5" s="385" t="s">
        <v>9</v>
      </c>
      <c r="C5" s="386" t="s">
        <v>1</v>
      </c>
      <c r="D5" s="386" t="s">
        <v>2</v>
      </c>
      <c r="E5" s="386" t="s">
        <v>3</v>
      </c>
      <c r="F5" s="386" t="s">
        <v>10</v>
      </c>
      <c r="G5" s="384" t="str">
        <f>NDPL!G5</f>
        <v>FINAL READING 31/01/2023</v>
      </c>
      <c r="H5" s="386" t="str">
        <f>NDPL!H5</f>
        <v>INTIAL READING 01/01/2023</v>
      </c>
      <c r="I5" s="386" t="s">
        <v>4</v>
      </c>
      <c r="J5" s="386" t="s">
        <v>5</v>
      </c>
      <c r="K5" s="386" t="s">
        <v>6</v>
      </c>
      <c r="L5" s="384" t="str">
        <f>NDPL!G5</f>
        <v>FINAL READING 31/01/2023</v>
      </c>
      <c r="M5" s="386" t="str">
        <f>NDPL!H5</f>
        <v>INTIAL READING 01/01/2023</v>
      </c>
      <c r="N5" s="386" t="s">
        <v>4</v>
      </c>
      <c r="O5" s="386" t="s">
        <v>5</v>
      </c>
      <c r="P5" s="386" t="s">
        <v>6</v>
      </c>
      <c r="Q5" s="387" t="s">
        <v>270</v>
      </c>
    </row>
    <row r="6" ht="14.25" thickBot="1" thickTop="1"/>
    <row r="7" spans="1:17" ht="18" customHeight="1" thickTop="1">
      <c r="A7" s="123"/>
      <c r="B7" s="124" t="s">
        <v>179</v>
      </c>
      <c r="C7" s="125"/>
      <c r="D7" s="125"/>
      <c r="E7" s="125"/>
      <c r="F7" s="125"/>
      <c r="G7" s="50"/>
      <c r="H7" s="473"/>
      <c r="I7" s="474"/>
      <c r="J7" s="474"/>
      <c r="K7" s="474"/>
      <c r="L7" s="475"/>
      <c r="M7" s="473"/>
      <c r="N7" s="473"/>
      <c r="O7" s="473"/>
      <c r="P7" s="473"/>
      <c r="Q7" s="408"/>
    </row>
    <row r="8" spans="1:17" ht="18" customHeight="1">
      <c r="A8" s="126"/>
      <c r="B8" s="127" t="s">
        <v>102</v>
      </c>
      <c r="C8" s="128"/>
      <c r="D8" s="129"/>
      <c r="E8" s="130"/>
      <c r="F8" s="131"/>
      <c r="G8" s="54"/>
      <c r="H8" s="476"/>
      <c r="I8" s="323"/>
      <c r="J8" s="323"/>
      <c r="K8" s="323"/>
      <c r="L8" s="477"/>
      <c r="M8" s="476"/>
      <c r="N8" s="305"/>
      <c r="O8" s="305"/>
      <c r="P8" s="305"/>
      <c r="Q8" s="345"/>
    </row>
    <row r="9" spans="1:17" ht="16.5">
      <c r="A9" s="126">
        <v>1</v>
      </c>
      <c r="B9" s="127" t="s">
        <v>103</v>
      </c>
      <c r="C9" s="128">
        <v>4865107</v>
      </c>
      <c r="D9" s="132" t="s">
        <v>12</v>
      </c>
      <c r="E9" s="191" t="s">
        <v>305</v>
      </c>
      <c r="F9" s="133">
        <v>266.67</v>
      </c>
      <c r="G9" s="257">
        <v>1006</v>
      </c>
      <c r="H9" s="258">
        <v>1123</v>
      </c>
      <c r="I9" s="244">
        <f>G9-H9</f>
        <v>-117</v>
      </c>
      <c r="J9" s="244">
        <f>$F9*I9</f>
        <v>-31200.390000000003</v>
      </c>
      <c r="K9" s="244">
        <f>J9/1000000</f>
        <v>-0.03120039</v>
      </c>
      <c r="L9" s="257">
        <v>2245</v>
      </c>
      <c r="M9" s="258">
        <v>2245</v>
      </c>
      <c r="N9" s="244">
        <f>L9-M9</f>
        <v>0</v>
      </c>
      <c r="O9" s="244">
        <f>$F9*N9</f>
        <v>0</v>
      </c>
      <c r="P9" s="244">
        <f>O9/1000000</f>
        <v>0</v>
      </c>
      <c r="Q9" s="365"/>
    </row>
    <row r="10" spans="1:17" s="645" customFormat="1" ht="18" customHeight="1">
      <c r="A10" s="126">
        <v>2</v>
      </c>
      <c r="B10" s="127" t="s">
        <v>104</v>
      </c>
      <c r="C10" s="128">
        <v>4865150</v>
      </c>
      <c r="D10" s="132" t="s">
        <v>12</v>
      </c>
      <c r="E10" s="191" t="s">
        <v>305</v>
      </c>
      <c r="F10" s="133">
        <v>400</v>
      </c>
      <c r="G10" s="257">
        <v>7659</v>
      </c>
      <c r="H10" s="258">
        <v>6811</v>
      </c>
      <c r="I10" s="323">
        <f>G10-H10</f>
        <v>848</v>
      </c>
      <c r="J10" s="323">
        <f>$F10*I10</f>
        <v>339200</v>
      </c>
      <c r="K10" s="323">
        <f>J10/1000000</f>
        <v>0.3392</v>
      </c>
      <c r="L10" s="257">
        <v>25</v>
      </c>
      <c r="M10" s="258">
        <v>23</v>
      </c>
      <c r="N10" s="322">
        <f>L10-M10</f>
        <v>2</v>
      </c>
      <c r="O10" s="322">
        <f>$F10*N10</f>
        <v>800</v>
      </c>
      <c r="P10" s="322">
        <f>O10/1000000</f>
        <v>0.0008</v>
      </c>
      <c r="Q10" s="345"/>
    </row>
    <row r="11" spans="1:17" ht="18">
      <c r="A11" s="126">
        <v>3</v>
      </c>
      <c r="B11" s="127" t="s">
        <v>105</v>
      </c>
      <c r="C11" s="128">
        <v>4865136</v>
      </c>
      <c r="D11" s="132" t="s">
        <v>12</v>
      </c>
      <c r="E11" s="191" t="s">
        <v>305</v>
      </c>
      <c r="F11" s="133">
        <v>200</v>
      </c>
      <c r="G11" s="257">
        <v>974503</v>
      </c>
      <c r="H11" s="258">
        <v>975379</v>
      </c>
      <c r="I11" s="323">
        <f aca="true" t="shared" si="0" ref="I11:I18">G11-H11</f>
        <v>-876</v>
      </c>
      <c r="J11" s="323">
        <f aca="true" t="shared" si="1" ref="J11:J17">$F11*I11</f>
        <v>-175200</v>
      </c>
      <c r="K11" s="323">
        <f aca="true" t="shared" si="2" ref="K11:K17">J11/1000000</f>
        <v>-0.1752</v>
      </c>
      <c r="L11" s="257">
        <v>999385</v>
      </c>
      <c r="M11" s="258">
        <v>999384</v>
      </c>
      <c r="N11" s="323">
        <f aca="true" t="shared" si="3" ref="N11:N18">L11-M11</f>
        <v>1</v>
      </c>
      <c r="O11" s="323">
        <f aca="true" t="shared" si="4" ref="O11:O17">$F11*N11</f>
        <v>200</v>
      </c>
      <c r="P11" s="323">
        <f aca="true" t="shared" si="5" ref="P11:P17">O11/1000000</f>
        <v>0.0002</v>
      </c>
      <c r="Q11" s="480"/>
    </row>
    <row r="12" spans="1:17" ht="18">
      <c r="A12" s="126">
        <v>4</v>
      </c>
      <c r="B12" s="127" t="s">
        <v>106</v>
      </c>
      <c r="C12" s="128">
        <v>4865172</v>
      </c>
      <c r="D12" s="132" t="s">
        <v>12</v>
      </c>
      <c r="E12" s="191" t="s">
        <v>305</v>
      </c>
      <c r="F12" s="133">
        <v>1000</v>
      </c>
      <c r="G12" s="257">
        <v>919</v>
      </c>
      <c r="H12" s="258">
        <v>1015</v>
      </c>
      <c r="I12" s="323">
        <f>G12-H12</f>
        <v>-96</v>
      </c>
      <c r="J12" s="323">
        <f>$F12*I12</f>
        <v>-96000</v>
      </c>
      <c r="K12" s="323">
        <f>J12/1000000</f>
        <v>-0.096</v>
      </c>
      <c r="L12" s="257">
        <v>390</v>
      </c>
      <c r="M12" s="258">
        <v>390</v>
      </c>
      <c r="N12" s="322">
        <f>L12-M12</f>
        <v>0</v>
      </c>
      <c r="O12" s="322">
        <f>$F12*N12</f>
        <v>0</v>
      </c>
      <c r="P12" s="322">
        <f>O12/1000000</f>
        <v>0</v>
      </c>
      <c r="Q12" s="631"/>
    </row>
    <row r="13" spans="1:17" ht="18" customHeight="1">
      <c r="A13" s="126">
        <v>5</v>
      </c>
      <c r="B13" s="127" t="s">
        <v>107</v>
      </c>
      <c r="C13" s="128">
        <v>4864968</v>
      </c>
      <c r="D13" s="132" t="s">
        <v>12</v>
      </c>
      <c r="E13" s="191" t="s">
        <v>305</v>
      </c>
      <c r="F13" s="133">
        <v>800</v>
      </c>
      <c r="G13" s="257">
        <v>3615</v>
      </c>
      <c r="H13" s="258">
        <v>3640</v>
      </c>
      <c r="I13" s="323">
        <f t="shared" si="0"/>
        <v>-25</v>
      </c>
      <c r="J13" s="323">
        <f>$F13*I13</f>
        <v>-20000</v>
      </c>
      <c r="K13" s="323">
        <f>J13/1000000</f>
        <v>-0.02</v>
      </c>
      <c r="L13" s="257">
        <v>4783</v>
      </c>
      <c r="M13" s="258">
        <v>4774</v>
      </c>
      <c r="N13" s="322">
        <f t="shared" si="3"/>
        <v>9</v>
      </c>
      <c r="O13" s="322">
        <f>$F13*N13</f>
        <v>7200</v>
      </c>
      <c r="P13" s="322">
        <f>O13/1000000</f>
        <v>0.0072</v>
      </c>
      <c r="Q13" s="623"/>
    </row>
    <row r="14" spans="1:17" ht="18" customHeight="1">
      <c r="A14" s="126">
        <v>6</v>
      </c>
      <c r="B14" s="127" t="s">
        <v>330</v>
      </c>
      <c r="C14" s="128">
        <v>4865004</v>
      </c>
      <c r="D14" s="132" t="s">
        <v>12</v>
      </c>
      <c r="E14" s="191" t="s">
        <v>305</v>
      </c>
      <c r="F14" s="133">
        <v>800</v>
      </c>
      <c r="G14" s="257">
        <v>1987</v>
      </c>
      <c r="H14" s="258">
        <v>2032</v>
      </c>
      <c r="I14" s="323">
        <f t="shared" si="0"/>
        <v>-45</v>
      </c>
      <c r="J14" s="323">
        <f t="shared" si="1"/>
        <v>-36000</v>
      </c>
      <c r="K14" s="323">
        <f t="shared" si="2"/>
        <v>-0.036</v>
      </c>
      <c r="L14" s="257">
        <v>1650</v>
      </c>
      <c r="M14" s="258">
        <v>1653</v>
      </c>
      <c r="N14" s="322">
        <f t="shared" si="3"/>
        <v>-3</v>
      </c>
      <c r="O14" s="322">
        <f t="shared" si="4"/>
        <v>-2400</v>
      </c>
      <c r="P14" s="322">
        <f t="shared" si="5"/>
        <v>-0.0024</v>
      </c>
      <c r="Q14" s="365"/>
    </row>
    <row r="15" spans="1:17" ht="18" customHeight="1">
      <c r="A15" s="126">
        <v>7</v>
      </c>
      <c r="B15" s="276" t="s">
        <v>352</v>
      </c>
      <c r="C15" s="279">
        <v>4865050</v>
      </c>
      <c r="D15" s="132" t="s">
        <v>12</v>
      </c>
      <c r="E15" s="191" t="s">
        <v>305</v>
      </c>
      <c r="F15" s="285">
        <v>800</v>
      </c>
      <c r="G15" s="257">
        <v>982119</v>
      </c>
      <c r="H15" s="258">
        <v>982119</v>
      </c>
      <c r="I15" s="323">
        <f t="shared" si="0"/>
        <v>0</v>
      </c>
      <c r="J15" s="323">
        <f>$F15*I15</f>
        <v>0</v>
      </c>
      <c r="K15" s="323">
        <f>J15/1000000</f>
        <v>0</v>
      </c>
      <c r="L15" s="257">
        <v>998603</v>
      </c>
      <c r="M15" s="258">
        <v>998603</v>
      </c>
      <c r="N15" s="322">
        <f t="shared" si="3"/>
        <v>0</v>
      </c>
      <c r="O15" s="322">
        <f>$F15*N15</f>
        <v>0</v>
      </c>
      <c r="P15" s="322">
        <f>O15/1000000</f>
        <v>0</v>
      </c>
      <c r="Q15" s="345"/>
    </row>
    <row r="16" spans="1:17" ht="18" customHeight="1">
      <c r="A16" s="126">
        <v>8</v>
      </c>
      <c r="B16" s="276" t="s">
        <v>351</v>
      </c>
      <c r="C16" s="279">
        <v>4864998</v>
      </c>
      <c r="D16" s="132" t="s">
        <v>12</v>
      </c>
      <c r="E16" s="191" t="s">
        <v>305</v>
      </c>
      <c r="F16" s="285">
        <v>800</v>
      </c>
      <c r="G16" s="257">
        <v>950267</v>
      </c>
      <c r="H16" s="258">
        <v>950267</v>
      </c>
      <c r="I16" s="323">
        <f t="shared" si="0"/>
        <v>0</v>
      </c>
      <c r="J16" s="323">
        <f t="shared" si="1"/>
        <v>0</v>
      </c>
      <c r="K16" s="323">
        <f t="shared" si="2"/>
        <v>0</v>
      </c>
      <c r="L16" s="257">
        <v>979419</v>
      </c>
      <c r="M16" s="258">
        <v>979419</v>
      </c>
      <c r="N16" s="322">
        <f t="shared" si="3"/>
        <v>0</v>
      </c>
      <c r="O16" s="322">
        <f t="shared" si="4"/>
        <v>0</v>
      </c>
      <c r="P16" s="322">
        <f t="shared" si="5"/>
        <v>0</v>
      </c>
      <c r="Q16" s="345"/>
    </row>
    <row r="17" spans="1:17" ht="18" customHeight="1">
      <c r="A17" s="126">
        <v>9</v>
      </c>
      <c r="B17" s="276" t="s">
        <v>345</v>
      </c>
      <c r="C17" s="279">
        <v>4864993</v>
      </c>
      <c r="D17" s="132" t="s">
        <v>12</v>
      </c>
      <c r="E17" s="191" t="s">
        <v>305</v>
      </c>
      <c r="F17" s="285">
        <v>800</v>
      </c>
      <c r="G17" s="257">
        <v>943931</v>
      </c>
      <c r="H17" s="258">
        <v>944544</v>
      </c>
      <c r="I17" s="323">
        <f t="shared" si="0"/>
        <v>-613</v>
      </c>
      <c r="J17" s="323">
        <f t="shared" si="1"/>
        <v>-490400</v>
      </c>
      <c r="K17" s="323">
        <f t="shared" si="2"/>
        <v>-0.4904</v>
      </c>
      <c r="L17" s="257">
        <v>988499</v>
      </c>
      <c r="M17" s="258">
        <v>988509</v>
      </c>
      <c r="N17" s="322">
        <f t="shared" si="3"/>
        <v>-10</v>
      </c>
      <c r="O17" s="322">
        <f t="shared" si="4"/>
        <v>-8000</v>
      </c>
      <c r="P17" s="322">
        <f t="shared" si="5"/>
        <v>-0.008</v>
      </c>
      <c r="Q17" s="366"/>
    </row>
    <row r="18" spans="1:17" ht="15.75" customHeight="1">
      <c r="A18" s="126">
        <v>10</v>
      </c>
      <c r="B18" s="276" t="s">
        <v>387</v>
      </c>
      <c r="C18" s="279">
        <v>5128403</v>
      </c>
      <c r="D18" s="132" t="s">
        <v>12</v>
      </c>
      <c r="E18" s="191" t="s">
        <v>305</v>
      </c>
      <c r="F18" s="285">
        <v>2000</v>
      </c>
      <c r="G18" s="257">
        <v>992367</v>
      </c>
      <c r="H18" s="258">
        <v>992514</v>
      </c>
      <c r="I18" s="209">
        <f t="shared" si="0"/>
        <v>-147</v>
      </c>
      <c r="J18" s="209">
        <f>$F18*I18</f>
        <v>-294000</v>
      </c>
      <c r="K18" s="209">
        <f>J18/1000000</f>
        <v>-0.294</v>
      </c>
      <c r="L18" s="257">
        <v>999139</v>
      </c>
      <c r="M18" s="258">
        <v>999154</v>
      </c>
      <c r="N18" s="258">
        <f t="shared" si="3"/>
        <v>-15</v>
      </c>
      <c r="O18" s="258">
        <f>$F18*N18</f>
        <v>-30000</v>
      </c>
      <c r="P18" s="258">
        <f>O18/1000000</f>
        <v>-0.03</v>
      </c>
      <c r="Q18" s="366"/>
    </row>
    <row r="19" spans="1:17" ht="18" customHeight="1">
      <c r="A19" s="126"/>
      <c r="B19" s="134" t="s">
        <v>336</v>
      </c>
      <c r="C19" s="128"/>
      <c r="D19" s="132"/>
      <c r="E19" s="191"/>
      <c r="F19" s="133"/>
      <c r="G19" s="257"/>
      <c r="H19" s="258"/>
      <c r="I19" s="323"/>
      <c r="J19" s="323"/>
      <c r="K19" s="323"/>
      <c r="L19" s="257"/>
      <c r="M19" s="258"/>
      <c r="N19" s="322"/>
      <c r="O19" s="322"/>
      <c r="P19" s="322"/>
      <c r="Q19" s="345"/>
    </row>
    <row r="20" spans="1:17" ht="18" customHeight="1">
      <c r="A20" s="126">
        <v>11</v>
      </c>
      <c r="B20" s="127" t="s">
        <v>180</v>
      </c>
      <c r="C20" s="128">
        <v>4865161</v>
      </c>
      <c r="D20" s="129" t="s">
        <v>12</v>
      </c>
      <c r="E20" s="191" t="s">
        <v>305</v>
      </c>
      <c r="F20" s="133">
        <v>50</v>
      </c>
      <c r="G20" s="257">
        <v>952728</v>
      </c>
      <c r="H20" s="258">
        <v>952791</v>
      </c>
      <c r="I20" s="323">
        <f aca="true" t="shared" si="6" ref="I20:I25">G20-H20</f>
        <v>-63</v>
      </c>
      <c r="J20" s="323">
        <f aca="true" t="shared" si="7" ref="J20:J25">$F20*I20</f>
        <v>-3150</v>
      </c>
      <c r="K20" s="323">
        <f aca="true" t="shared" si="8" ref="K20:K25">J20/1000000</f>
        <v>-0.00315</v>
      </c>
      <c r="L20" s="257">
        <v>27912</v>
      </c>
      <c r="M20" s="258">
        <v>28131</v>
      </c>
      <c r="N20" s="322">
        <f aca="true" t="shared" si="9" ref="N20:N25">L20-M20</f>
        <v>-219</v>
      </c>
      <c r="O20" s="322">
        <f aca="true" t="shared" si="10" ref="O20:O25">$F20*N20</f>
        <v>-10950</v>
      </c>
      <c r="P20" s="322">
        <f aca="true" t="shared" si="11" ref="P20:P25">O20/1000000</f>
        <v>-0.01095</v>
      </c>
      <c r="Q20" s="345"/>
    </row>
    <row r="21" spans="1:17" ht="13.5" customHeight="1">
      <c r="A21" s="126">
        <v>12</v>
      </c>
      <c r="B21" s="127" t="s">
        <v>181</v>
      </c>
      <c r="C21" s="128">
        <v>4865115</v>
      </c>
      <c r="D21" s="132" t="s">
        <v>12</v>
      </c>
      <c r="E21" s="191" t="s">
        <v>305</v>
      </c>
      <c r="F21" s="133">
        <v>100</v>
      </c>
      <c r="G21" s="257">
        <v>999164</v>
      </c>
      <c r="H21" s="258">
        <v>999296</v>
      </c>
      <c r="I21" s="355">
        <f>G21-H21</f>
        <v>-132</v>
      </c>
      <c r="J21" s="355">
        <f>$F21*I21</f>
        <v>-13200</v>
      </c>
      <c r="K21" s="355">
        <f>J21/1000000</f>
        <v>-0.0132</v>
      </c>
      <c r="L21" s="257">
        <v>2230</v>
      </c>
      <c r="M21" s="258">
        <v>2308</v>
      </c>
      <c r="N21" s="209">
        <f>L21-M21</f>
        <v>-78</v>
      </c>
      <c r="O21" s="209">
        <f>$F21*N21</f>
        <v>-7800</v>
      </c>
      <c r="P21" s="209">
        <f>O21/1000000</f>
        <v>-0.0078</v>
      </c>
      <c r="Q21" s="345"/>
    </row>
    <row r="22" spans="1:17" ht="18" customHeight="1">
      <c r="A22" s="126">
        <v>13</v>
      </c>
      <c r="B22" s="130" t="s">
        <v>182</v>
      </c>
      <c r="C22" s="128">
        <v>4902512</v>
      </c>
      <c r="D22" s="132" t="s">
        <v>12</v>
      </c>
      <c r="E22" s="191" t="s">
        <v>305</v>
      </c>
      <c r="F22" s="133">
        <v>500</v>
      </c>
      <c r="G22" s="257">
        <v>997778</v>
      </c>
      <c r="H22" s="258">
        <v>997783</v>
      </c>
      <c r="I22" s="323">
        <f t="shared" si="6"/>
        <v>-5</v>
      </c>
      <c r="J22" s="323">
        <f t="shared" si="7"/>
        <v>-2500</v>
      </c>
      <c r="K22" s="323">
        <f t="shared" si="8"/>
        <v>-0.0025</v>
      </c>
      <c r="L22" s="257">
        <v>7609</v>
      </c>
      <c r="M22" s="258">
        <v>7608</v>
      </c>
      <c r="N22" s="322">
        <f t="shared" si="9"/>
        <v>1</v>
      </c>
      <c r="O22" s="322">
        <f t="shared" si="10"/>
        <v>500</v>
      </c>
      <c r="P22" s="322">
        <f t="shared" si="11"/>
        <v>0.0005</v>
      </c>
      <c r="Q22" s="345"/>
    </row>
    <row r="23" spans="1:17" ht="18" customHeight="1">
      <c r="A23" s="126">
        <v>14</v>
      </c>
      <c r="B23" s="127" t="s">
        <v>183</v>
      </c>
      <c r="C23" s="128">
        <v>4865121</v>
      </c>
      <c r="D23" s="132" t="s">
        <v>12</v>
      </c>
      <c r="E23" s="191" t="s">
        <v>305</v>
      </c>
      <c r="F23" s="133">
        <v>100</v>
      </c>
      <c r="G23" s="257">
        <v>999838</v>
      </c>
      <c r="H23" s="258">
        <v>999860</v>
      </c>
      <c r="I23" s="323">
        <f>G23-H23</f>
        <v>-22</v>
      </c>
      <c r="J23" s="323">
        <f>$F23*I23</f>
        <v>-2200</v>
      </c>
      <c r="K23" s="323">
        <f>J23/1000000</f>
        <v>-0.0022</v>
      </c>
      <c r="L23" s="257">
        <v>997591</v>
      </c>
      <c r="M23" s="258">
        <v>997857</v>
      </c>
      <c r="N23" s="322">
        <f>L23-M23</f>
        <v>-266</v>
      </c>
      <c r="O23" s="322">
        <f>$F23*N23</f>
        <v>-26600</v>
      </c>
      <c r="P23" s="322">
        <f>O23/1000000</f>
        <v>-0.0266</v>
      </c>
      <c r="Q23" s="345"/>
    </row>
    <row r="24" spans="1:17" ht="18" customHeight="1">
      <c r="A24" s="126">
        <v>15</v>
      </c>
      <c r="B24" s="127" t="s">
        <v>184</v>
      </c>
      <c r="C24" s="128">
        <v>4865129</v>
      </c>
      <c r="D24" s="132" t="s">
        <v>12</v>
      </c>
      <c r="E24" s="191" t="s">
        <v>305</v>
      </c>
      <c r="F24" s="133">
        <v>100</v>
      </c>
      <c r="G24" s="257">
        <v>998367</v>
      </c>
      <c r="H24" s="258">
        <v>998404</v>
      </c>
      <c r="I24" s="323">
        <f>G24-H24</f>
        <v>-37</v>
      </c>
      <c r="J24" s="323">
        <f>$F24*I24</f>
        <v>-3700</v>
      </c>
      <c r="K24" s="323">
        <f>J24/1000000</f>
        <v>-0.0037</v>
      </c>
      <c r="L24" s="257">
        <v>5733</v>
      </c>
      <c r="M24" s="258">
        <v>5916</v>
      </c>
      <c r="N24" s="322">
        <f>L24-M24</f>
        <v>-183</v>
      </c>
      <c r="O24" s="322">
        <f>$F24*N24</f>
        <v>-18300</v>
      </c>
      <c r="P24" s="322">
        <f>O24/1000000</f>
        <v>-0.0183</v>
      </c>
      <c r="Q24" s="345"/>
    </row>
    <row r="25" spans="1:17" ht="18" customHeight="1">
      <c r="A25" s="126">
        <v>16</v>
      </c>
      <c r="B25" s="127" t="s">
        <v>185</v>
      </c>
      <c r="C25" s="128">
        <v>4865159</v>
      </c>
      <c r="D25" s="129" t="s">
        <v>12</v>
      </c>
      <c r="E25" s="191" t="s">
        <v>305</v>
      </c>
      <c r="F25" s="133">
        <v>1000</v>
      </c>
      <c r="G25" s="257">
        <v>11074</v>
      </c>
      <c r="H25" s="258">
        <v>11075</v>
      </c>
      <c r="I25" s="323">
        <f t="shared" si="6"/>
        <v>-1</v>
      </c>
      <c r="J25" s="323">
        <f t="shared" si="7"/>
        <v>-1000</v>
      </c>
      <c r="K25" s="323">
        <f t="shared" si="8"/>
        <v>-0.001</v>
      </c>
      <c r="L25" s="257">
        <v>42166</v>
      </c>
      <c r="M25" s="258">
        <v>42155</v>
      </c>
      <c r="N25" s="322">
        <f t="shared" si="9"/>
        <v>11</v>
      </c>
      <c r="O25" s="322">
        <f t="shared" si="10"/>
        <v>11000</v>
      </c>
      <c r="P25" s="322">
        <f t="shared" si="11"/>
        <v>0.011</v>
      </c>
      <c r="Q25" s="345"/>
    </row>
    <row r="26" spans="1:17" ht="18" customHeight="1">
      <c r="A26" s="126">
        <v>17</v>
      </c>
      <c r="B26" s="127" t="s">
        <v>186</v>
      </c>
      <c r="C26" s="128">
        <v>4865122</v>
      </c>
      <c r="D26" s="132" t="s">
        <v>12</v>
      </c>
      <c r="E26" s="191" t="s">
        <v>305</v>
      </c>
      <c r="F26" s="133">
        <v>100</v>
      </c>
      <c r="G26" s="257">
        <v>168</v>
      </c>
      <c r="H26" s="258">
        <v>572</v>
      </c>
      <c r="I26" s="323">
        <f>G26-H26</f>
        <v>-404</v>
      </c>
      <c r="J26" s="323">
        <f>$F26*I26</f>
        <v>-40400</v>
      </c>
      <c r="K26" s="323">
        <f>J26/1000000</f>
        <v>-0.0404</v>
      </c>
      <c r="L26" s="257">
        <v>920</v>
      </c>
      <c r="M26" s="258">
        <v>1033</v>
      </c>
      <c r="N26" s="322">
        <f>L26-M26</f>
        <v>-113</v>
      </c>
      <c r="O26" s="322">
        <f>$F26*N26</f>
        <v>-11300</v>
      </c>
      <c r="P26" s="322">
        <f>O26/1000000</f>
        <v>-0.0113</v>
      </c>
      <c r="Q26" s="366"/>
    </row>
    <row r="27" spans="1:17" ht="18" customHeight="1">
      <c r="A27" s="126"/>
      <c r="B27" s="135" t="s">
        <v>187</v>
      </c>
      <c r="C27" s="128"/>
      <c r="D27" s="132"/>
      <c r="E27" s="191"/>
      <c r="F27" s="133"/>
      <c r="G27" s="257"/>
      <c r="H27" s="258"/>
      <c r="I27" s="323"/>
      <c r="J27" s="323"/>
      <c r="K27" s="323"/>
      <c r="L27" s="257"/>
      <c r="M27" s="258"/>
      <c r="N27" s="322"/>
      <c r="O27" s="322"/>
      <c r="P27" s="322"/>
      <c r="Q27" s="345"/>
    </row>
    <row r="28" spans="1:17" s="645" customFormat="1" ht="18" customHeight="1">
      <c r="A28" s="126">
        <v>19</v>
      </c>
      <c r="B28" s="127" t="s">
        <v>188</v>
      </c>
      <c r="C28" s="128">
        <v>4864996</v>
      </c>
      <c r="D28" s="132" t="s">
        <v>12</v>
      </c>
      <c r="E28" s="191" t="s">
        <v>305</v>
      </c>
      <c r="F28" s="133">
        <v>1000</v>
      </c>
      <c r="G28" s="257">
        <v>991924</v>
      </c>
      <c r="H28" s="258">
        <v>991924</v>
      </c>
      <c r="I28" s="323">
        <f>G28-H28</f>
        <v>0</v>
      </c>
      <c r="J28" s="323">
        <f>$F28*I28</f>
        <v>0</v>
      </c>
      <c r="K28" s="323">
        <f>J28/1000000</f>
        <v>0</v>
      </c>
      <c r="L28" s="257">
        <v>406</v>
      </c>
      <c r="M28" s="258">
        <v>406</v>
      </c>
      <c r="N28" s="322">
        <f>L28-M28</f>
        <v>0</v>
      </c>
      <c r="O28" s="322">
        <f>$F28*N28</f>
        <v>0</v>
      </c>
      <c r="P28" s="322">
        <f>O28/1000000</f>
        <v>0</v>
      </c>
      <c r="Q28" s="345"/>
    </row>
    <row r="29" spans="1:17" ht="18" customHeight="1">
      <c r="A29" s="126">
        <v>20</v>
      </c>
      <c r="B29" s="127" t="s">
        <v>189</v>
      </c>
      <c r="C29" s="128">
        <v>4865000</v>
      </c>
      <c r="D29" s="132" t="s">
        <v>12</v>
      </c>
      <c r="E29" s="191" t="s">
        <v>305</v>
      </c>
      <c r="F29" s="133">
        <v>1000</v>
      </c>
      <c r="G29" s="257">
        <v>978666</v>
      </c>
      <c r="H29" s="258">
        <v>979398</v>
      </c>
      <c r="I29" s="323">
        <f>G29-H29</f>
        <v>-732</v>
      </c>
      <c r="J29" s="323">
        <f>$F29*I29</f>
        <v>-732000</v>
      </c>
      <c r="K29" s="323">
        <f>J29/1000000</f>
        <v>-0.732</v>
      </c>
      <c r="L29" s="257">
        <v>2783</v>
      </c>
      <c r="M29" s="258">
        <v>2783</v>
      </c>
      <c r="N29" s="322">
        <f>L29-M29</f>
        <v>0</v>
      </c>
      <c r="O29" s="322">
        <f>$F29*N29</f>
        <v>0</v>
      </c>
      <c r="P29" s="322">
        <f>O29/1000000</f>
        <v>0</v>
      </c>
      <c r="Q29" s="612"/>
    </row>
    <row r="30" spans="1:17" ht="18" customHeight="1">
      <c r="A30" s="126">
        <v>21</v>
      </c>
      <c r="B30" s="127" t="s">
        <v>190</v>
      </c>
      <c r="C30" s="128">
        <v>4865146</v>
      </c>
      <c r="D30" s="132" t="s">
        <v>12</v>
      </c>
      <c r="E30" s="191" t="s">
        <v>305</v>
      </c>
      <c r="F30" s="133">
        <v>2500</v>
      </c>
      <c r="G30" s="257">
        <v>997550</v>
      </c>
      <c r="H30" s="258">
        <v>997745</v>
      </c>
      <c r="I30" s="323">
        <f>G30-H30</f>
        <v>-195</v>
      </c>
      <c r="J30" s="323">
        <f>$F30*I30</f>
        <v>-487500</v>
      </c>
      <c r="K30" s="323">
        <f>J30/1000000</f>
        <v>-0.4875</v>
      </c>
      <c r="L30" s="257">
        <v>81</v>
      </c>
      <c r="M30" s="258">
        <v>81</v>
      </c>
      <c r="N30" s="322">
        <f>L30-M30</f>
        <v>0</v>
      </c>
      <c r="O30" s="322">
        <f>$F30*N30</f>
        <v>0</v>
      </c>
      <c r="P30" s="322">
        <f>O30/1000000</f>
        <v>0</v>
      </c>
      <c r="Q30" s="345"/>
    </row>
    <row r="31" spans="1:17" ht="18" customHeight="1">
      <c r="A31" s="126">
        <v>22</v>
      </c>
      <c r="B31" s="130" t="s">
        <v>191</v>
      </c>
      <c r="C31" s="128">
        <v>4864885</v>
      </c>
      <c r="D31" s="132" t="s">
        <v>12</v>
      </c>
      <c r="E31" s="191" t="s">
        <v>305</v>
      </c>
      <c r="F31" s="133">
        <v>2500</v>
      </c>
      <c r="G31" s="257">
        <v>994940</v>
      </c>
      <c r="H31" s="258">
        <v>995164</v>
      </c>
      <c r="I31" s="355">
        <f>G31-H31</f>
        <v>-224</v>
      </c>
      <c r="J31" s="355">
        <f>$F31*I31</f>
        <v>-560000</v>
      </c>
      <c r="K31" s="355">
        <f>J31/1000000</f>
        <v>-0.56</v>
      </c>
      <c r="L31" s="257">
        <v>461</v>
      </c>
      <c r="M31" s="258">
        <v>461</v>
      </c>
      <c r="N31" s="209">
        <f>L31-M31</f>
        <v>0</v>
      </c>
      <c r="O31" s="209">
        <f>$F31*N31</f>
        <v>0</v>
      </c>
      <c r="P31" s="209">
        <f>O31/1000000</f>
        <v>0</v>
      </c>
      <c r="Q31" s="345"/>
    </row>
    <row r="32" spans="1:17" ht="18" customHeight="1">
      <c r="A32" s="126"/>
      <c r="B32" s="135"/>
      <c r="C32" s="128"/>
      <c r="D32" s="132"/>
      <c r="E32" s="191"/>
      <c r="F32" s="133"/>
      <c r="G32" s="257"/>
      <c r="H32" s="258"/>
      <c r="I32" s="323"/>
      <c r="J32" s="323"/>
      <c r="K32" s="478">
        <f>SUM(K28:K31)</f>
        <v>-1.7795</v>
      </c>
      <c r="L32" s="257"/>
      <c r="M32" s="258"/>
      <c r="N32" s="322"/>
      <c r="O32" s="322"/>
      <c r="P32" s="479">
        <f>SUM(P28:P31)</f>
        <v>0</v>
      </c>
      <c r="Q32" s="345"/>
    </row>
    <row r="33" spans="1:17" ht="18" customHeight="1">
      <c r="A33" s="126"/>
      <c r="B33" s="134" t="s">
        <v>110</v>
      </c>
      <c r="C33" s="128"/>
      <c r="D33" s="129"/>
      <c r="E33" s="191"/>
      <c r="F33" s="133"/>
      <c r="G33" s="257"/>
      <c r="H33" s="258"/>
      <c r="I33" s="323"/>
      <c r="J33" s="323"/>
      <c r="K33" s="323"/>
      <c r="L33" s="257"/>
      <c r="M33" s="258"/>
      <c r="N33" s="322"/>
      <c r="O33" s="322"/>
      <c r="P33" s="322"/>
      <c r="Q33" s="345"/>
    </row>
    <row r="34" spans="1:17" ht="18" customHeight="1">
      <c r="A34" s="126">
        <v>23</v>
      </c>
      <c r="B34" s="548" t="s">
        <v>357</v>
      </c>
      <c r="C34" s="128">
        <v>4864955</v>
      </c>
      <c r="D34" s="127" t="s">
        <v>12</v>
      </c>
      <c r="E34" s="127" t="s">
        <v>305</v>
      </c>
      <c r="F34" s="133">
        <v>1000</v>
      </c>
      <c r="G34" s="257">
        <v>990059</v>
      </c>
      <c r="H34" s="258">
        <v>990295</v>
      </c>
      <c r="I34" s="323">
        <f>G34-H34</f>
        <v>-236</v>
      </c>
      <c r="J34" s="323">
        <f>$F34*I34</f>
        <v>-236000</v>
      </c>
      <c r="K34" s="323">
        <f>J34/1000000</f>
        <v>-0.236</v>
      </c>
      <c r="L34" s="257">
        <v>2543</v>
      </c>
      <c r="M34" s="258">
        <v>2543</v>
      </c>
      <c r="N34" s="322">
        <f>L34-M34</f>
        <v>0</v>
      </c>
      <c r="O34" s="322">
        <f>$F34*N34</f>
        <v>0</v>
      </c>
      <c r="P34" s="322">
        <f>O34/1000000</f>
        <v>0</v>
      </c>
      <c r="Q34" s="546"/>
    </row>
    <row r="35" spans="1:17" ht="18">
      <c r="A35" s="126">
        <v>24</v>
      </c>
      <c r="B35" s="127" t="s">
        <v>168</v>
      </c>
      <c r="C35" s="128">
        <v>4864820</v>
      </c>
      <c r="D35" s="132" t="s">
        <v>12</v>
      </c>
      <c r="E35" s="191" t="s">
        <v>305</v>
      </c>
      <c r="F35" s="133">
        <v>160</v>
      </c>
      <c r="G35" s="257">
        <v>2861</v>
      </c>
      <c r="H35" s="258">
        <v>2927</v>
      </c>
      <c r="I35" s="323">
        <f>G35-H35</f>
        <v>-66</v>
      </c>
      <c r="J35" s="323">
        <f>$F35*I35</f>
        <v>-10560</v>
      </c>
      <c r="K35" s="323">
        <f>J35/1000000</f>
        <v>-0.01056</v>
      </c>
      <c r="L35" s="257">
        <v>38602</v>
      </c>
      <c r="M35" s="258">
        <v>38531</v>
      </c>
      <c r="N35" s="322">
        <f>L35-M35</f>
        <v>71</v>
      </c>
      <c r="O35" s="322">
        <f>$F35*N35</f>
        <v>11360</v>
      </c>
      <c r="P35" s="322">
        <f>O35/1000000</f>
        <v>0.01136</v>
      </c>
      <c r="Q35" s="342"/>
    </row>
    <row r="36" spans="1:17" ht="18" customHeight="1">
      <c r="A36" s="126">
        <v>25</v>
      </c>
      <c r="B36" s="130" t="s">
        <v>169</v>
      </c>
      <c r="C36" s="128">
        <v>4864811</v>
      </c>
      <c r="D36" s="132" t="s">
        <v>12</v>
      </c>
      <c r="E36" s="191" t="s">
        <v>305</v>
      </c>
      <c r="F36" s="133">
        <v>200</v>
      </c>
      <c r="G36" s="257">
        <v>3855</v>
      </c>
      <c r="H36" s="258">
        <v>3853</v>
      </c>
      <c r="I36" s="323">
        <f>G36-H36</f>
        <v>2</v>
      </c>
      <c r="J36" s="323">
        <f>$F36*I36</f>
        <v>400</v>
      </c>
      <c r="K36" s="323">
        <f>J36/1000000</f>
        <v>0.0004</v>
      </c>
      <c r="L36" s="257">
        <v>18745</v>
      </c>
      <c r="M36" s="258">
        <v>18652</v>
      </c>
      <c r="N36" s="322">
        <f>L36-M36</f>
        <v>93</v>
      </c>
      <c r="O36" s="322">
        <f>$F36*N36</f>
        <v>18600</v>
      </c>
      <c r="P36" s="322">
        <f>O36/1000000</f>
        <v>0.0186</v>
      </c>
      <c r="Q36" s="349"/>
    </row>
    <row r="37" spans="1:17" ht="18" customHeight="1">
      <c r="A37" s="126">
        <v>26</v>
      </c>
      <c r="B37" s="130" t="s">
        <v>365</v>
      </c>
      <c r="C37" s="128">
        <v>4864961</v>
      </c>
      <c r="D37" s="132" t="s">
        <v>12</v>
      </c>
      <c r="E37" s="191" t="s">
        <v>305</v>
      </c>
      <c r="F37" s="133">
        <v>1000</v>
      </c>
      <c r="G37" s="257">
        <v>969008</v>
      </c>
      <c r="H37" s="258">
        <v>969716</v>
      </c>
      <c r="I37" s="355">
        <f>G37-H37</f>
        <v>-708</v>
      </c>
      <c r="J37" s="355">
        <f>$F37*I37</f>
        <v>-708000</v>
      </c>
      <c r="K37" s="355">
        <f>J37/1000000</f>
        <v>-0.708</v>
      </c>
      <c r="L37" s="257">
        <v>999380</v>
      </c>
      <c r="M37" s="258">
        <v>999381</v>
      </c>
      <c r="N37" s="209">
        <f>L37-M37</f>
        <v>-1</v>
      </c>
      <c r="O37" s="209">
        <f>$F37*N37</f>
        <v>-1000</v>
      </c>
      <c r="P37" s="209">
        <f>O37/1000000</f>
        <v>-0.001</v>
      </c>
      <c r="Q37" s="342"/>
    </row>
    <row r="38" spans="1:17" ht="18" customHeight="1">
      <c r="A38" s="126"/>
      <c r="B38" s="135" t="s">
        <v>173</v>
      </c>
      <c r="C38" s="128"/>
      <c r="D38" s="132"/>
      <c r="E38" s="191"/>
      <c r="F38" s="133"/>
      <c r="G38" s="257"/>
      <c r="H38" s="258"/>
      <c r="I38" s="323"/>
      <c r="J38" s="323"/>
      <c r="K38" s="323"/>
      <c r="L38" s="257"/>
      <c r="M38" s="258"/>
      <c r="N38" s="322"/>
      <c r="O38" s="322"/>
      <c r="P38" s="322"/>
      <c r="Q38" s="367"/>
    </row>
    <row r="39" spans="1:17" ht="17.25" customHeight="1">
      <c r="A39" s="126">
        <v>27</v>
      </c>
      <c r="B39" s="127" t="s">
        <v>356</v>
      </c>
      <c r="C39" s="128">
        <v>4865103</v>
      </c>
      <c r="D39" s="132" t="s">
        <v>12</v>
      </c>
      <c r="E39" s="191" t="s">
        <v>305</v>
      </c>
      <c r="F39" s="129">
        <v>-833.33</v>
      </c>
      <c r="G39" s="257">
        <v>0</v>
      </c>
      <c r="H39" s="258">
        <v>0</v>
      </c>
      <c r="I39" s="323">
        <f>G39-H39</f>
        <v>0</v>
      </c>
      <c r="J39" s="323">
        <f>$F39*I39</f>
        <v>0</v>
      </c>
      <c r="K39" s="323">
        <f>J39/1000000</f>
        <v>0</v>
      </c>
      <c r="L39" s="257">
        <v>0</v>
      </c>
      <c r="M39" s="258">
        <v>0</v>
      </c>
      <c r="N39" s="322">
        <f>L39-M39</f>
        <v>0</v>
      </c>
      <c r="O39" s="322">
        <f>$F39*N39</f>
        <v>0</v>
      </c>
      <c r="P39" s="322">
        <f>O39/1000000</f>
        <v>0</v>
      </c>
      <c r="Q39" s="364"/>
    </row>
    <row r="40" spans="1:17" s="691" customFormat="1" ht="17.25" customHeight="1">
      <c r="A40" s="126">
        <v>28</v>
      </c>
      <c r="B40" s="127" t="s">
        <v>359</v>
      </c>
      <c r="C40" s="128">
        <v>4865114</v>
      </c>
      <c r="D40" s="132" t="s">
        <v>12</v>
      </c>
      <c r="E40" s="191" t="s">
        <v>305</v>
      </c>
      <c r="F40" s="129">
        <v>-833.33</v>
      </c>
      <c r="G40" s="257">
        <v>0</v>
      </c>
      <c r="H40" s="258">
        <v>0</v>
      </c>
      <c r="I40" s="355">
        <f>G40-H40</f>
        <v>0</v>
      </c>
      <c r="J40" s="355">
        <f>$F40*I40</f>
        <v>0</v>
      </c>
      <c r="K40" s="355">
        <f>J40/1000000</f>
        <v>0</v>
      </c>
      <c r="L40" s="257">
        <v>999871</v>
      </c>
      <c r="M40" s="258">
        <v>999871</v>
      </c>
      <c r="N40" s="209">
        <f>L40-M40</f>
        <v>0</v>
      </c>
      <c r="O40" s="209">
        <f>$F40*N40</f>
        <v>0</v>
      </c>
      <c r="P40" s="209">
        <f>O40/1000000</f>
        <v>0</v>
      </c>
      <c r="Q40" s="364"/>
    </row>
    <row r="41" spans="1:17" ht="17.25" customHeight="1">
      <c r="A41" s="126">
        <v>29</v>
      </c>
      <c r="B41" s="127" t="s">
        <v>110</v>
      </c>
      <c r="C41" s="128">
        <v>4902508</v>
      </c>
      <c r="D41" s="132" t="s">
        <v>12</v>
      </c>
      <c r="E41" s="191" t="s">
        <v>305</v>
      </c>
      <c r="F41" s="129">
        <v>-833.33</v>
      </c>
      <c r="G41" s="257">
        <v>192</v>
      </c>
      <c r="H41" s="258">
        <v>52</v>
      </c>
      <c r="I41" s="323">
        <f>G41-H41</f>
        <v>140</v>
      </c>
      <c r="J41" s="323">
        <f>$F41*I41</f>
        <v>-116666.20000000001</v>
      </c>
      <c r="K41" s="323">
        <f>J41/1000000</f>
        <v>-0.11666620000000001</v>
      </c>
      <c r="L41" s="257">
        <v>1215</v>
      </c>
      <c r="M41" s="258">
        <v>976</v>
      </c>
      <c r="N41" s="322">
        <f>L41-M41</f>
        <v>239</v>
      </c>
      <c r="O41" s="322">
        <f>$F41*N41</f>
        <v>-199165.87</v>
      </c>
      <c r="P41" s="322">
        <f>O41/1000000</f>
        <v>-0.19916587</v>
      </c>
      <c r="Q41" s="367"/>
    </row>
    <row r="42" spans="1:17" ht="16.5" customHeight="1" thickBot="1">
      <c r="A42" s="137"/>
      <c r="B42" s="339"/>
      <c r="C42" s="339"/>
      <c r="D42" s="339"/>
      <c r="E42" s="339"/>
      <c r="F42" s="141"/>
      <c r="G42" s="142"/>
      <c r="H42" s="339"/>
      <c r="I42" s="339"/>
      <c r="J42" s="339"/>
      <c r="K42" s="141"/>
      <c r="L42" s="142"/>
      <c r="M42" s="339"/>
      <c r="N42" s="339"/>
      <c r="O42" s="339"/>
      <c r="P42" s="141"/>
      <c r="Q42" s="817"/>
    </row>
    <row r="43" spans="1:17" ht="18" customHeight="1" thickTop="1">
      <c r="A43" s="125"/>
      <c r="B43" s="127"/>
      <c r="C43" s="128"/>
      <c r="D43" s="129"/>
      <c r="E43" s="191"/>
      <c r="F43" s="128"/>
      <c r="G43" s="128"/>
      <c r="H43" s="305"/>
      <c r="I43" s="305"/>
      <c r="J43" s="305"/>
      <c r="K43" s="305"/>
      <c r="L43" s="377"/>
      <c r="M43" s="305"/>
      <c r="N43" s="305"/>
      <c r="O43" s="305"/>
      <c r="P43" s="305"/>
      <c r="Q43" s="350"/>
    </row>
    <row r="44" spans="1:17" ht="21" customHeight="1" thickBot="1">
      <c r="A44" s="145"/>
      <c r="B44" s="307"/>
      <c r="C44" s="139"/>
      <c r="D44" s="140"/>
      <c r="E44" s="138"/>
      <c r="F44" s="139"/>
      <c r="G44" s="139"/>
      <c r="H44" s="378"/>
      <c r="I44" s="378"/>
      <c r="J44" s="378"/>
      <c r="K44" s="378"/>
      <c r="L44" s="378"/>
      <c r="M44" s="378"/>
      <c r="N44" s="378"/>
      <c r="O44" s="378"/>
      <c r="P44" s="378"/>
      <c r="Q44" s="379" t="str">
        <f>NDPL!Q1</f>
        <v>JANUARY-2023</v>
      </c>
    </row>
    <row r="45" spans="1:17" ht="21.75" customHeight="1" thickTop="1">
      <c r="A45" s="123"/>
      <c r="B45" s="309" t="s">
        <v>307</v>
      </c>
      <c r="C45" s="128"/>
      <c r="D45" s="129"/>
      <c r="E45" s="191"/>
      <c r="F45" s="128"/>
      <c r="G45" s="310"/>
      <c r="H45" s="305"/>
      <c r="I45" s="305"/>
      <c r="J45" s="305"/>
      <c r="K45" s="305"/>
      <c r="L45" s="310"/>
      <c r="M45" s="305"/>
      <c r="N45" s="305"/>
      <c r="O45" s="305"/>
      <c r="P45" s="377"/>
      <c r="Q45" s="380"/>
    </row>
    <row r="46" spans="1:17" ht="21" customHeight="1">
      <c r="A46" s="126"/>
      <c r="B46" s="338" t="s">
        <v>349</v>
      </c>
      <c r="C46" s="128"/>
      <c r="D46" s="129"/>
      <c r="E46" s="191"/>
      <c r="F46" s="128"/>
      <c r="G46" s="88"/>
      <c r="H46" s="305"/>
      <c r="I46" s="305"/>
      <c r="J46" s="305"/>
      <c r="K46" s="305"/>
      <c r="L46" s="88"/>
      <c r="M46" s="305"/>
      <c r="N46" s="305"/>
      <c r="O46" s="305"/>
      <c r="P46" s="305"/>
      <c r="Q46" s="381"/>
    </row>
    <row r="47" spans="1:17" ht="18">
      <c r="A47" s="126">
        <v>30</v>
      </c>
      <c r="B47" s="127" t="s">
        <v>350</v>
      </c>
      <c r="C47" s="128">
        <v>4864910</v>
      </c>
      <c r="D47" s="132" t="s">
        <v>12</v>
      </c>
      <c r="E47" s="191" t="s">
        <v>305</v>
      </c>
      <c r="F47" s="128">
        <v>-1000</v>
      </c>
      <c r="G47" s="257">
        <v>999472</v>
      </c>
      <c r="H47" s="258">
        <v>998664</v>
      </c>
      <c r="I47" s="323">
        <f>G47-H47</f>
        <v>808</v>
      </c>
      <c r="J47" s="323">
        <f>$F47*I47</f>
        <v>-808000</v>
      </c>
      <c r="K47" s="323">
        <f>J47/1000000</f>
        <v>-0.808</v>
      </c>
      <c r="L47" s="257">
        <v>989453</v>
      </c>
      <c r="M47" s="258">
        <v>989453</v>
      </c>
      <c r="N47" s="322">
        <f>L47-M47</f>
        <v>0</v>
      </c>
      <c r="O47" s="322">
        <f>$F47*N47</f>
        <v>0</v>
      </c>
      <c r="P47" s="322">
        <f>O47/1000000</f>
        <v>0</v>
      </c>
      <c r="Q47" s="382"/>
    </row>
    <row r="48" spans="1:17" ht="18">
      <c r="A48" s="126">
        <v>31</v>
      </c>
      <c r="B48" s="127" t="s">
        <v>361</v>
      </c>
      <c r="C48" s="128">
        <v>4864940</v>
      </c>
      <c r="D48" s="132" t="s">
        <v>12</v>
      </c>
      <c r="E48" s="191" t="s">
        <v>305</v>
      </c>
      <c r="F48" s="128">
        <v>-1000</v>
      </c>
      <c r="G48" s="257">
        <v>1856</v>
      </c>
      <c r="H48" s="258">
        <v>998</v>
      </c>
      <c r="I48" s="215">
        <f>G48-H48</f>
        <v>858</v>
      </c>
      <c r="J48" s="215">
        <f>$F48*I48</f>
        <v>-858000</v>
      </c>
      <c r="K48" s="215">
        <f>J48/1000000</f>
        <v>-0.858</v>
      </c>
      <c r="L48" s="257">
        <v>995339</v>
      </c>
      <c r="M48" s="258">
        <v>995339</v>
      </c>
      <c r="N48" s="215">
        <f>L48-M48</f>
        <v>0</v>
      </c>
      <c r="O48" s="215">
        <f>$F48*N48</f>
        <v>0</v>
      </c>
      <c r="P48" s="215">
        <f>O48/1000000</f>
        <v>0</v>
      </c>
      <c r="Q48" s="382"/>
    </row>
    <row r="49" spans="1:17" ht="18">
      <c r="A49" s="126"/>
      <c r="B49" s="338" t="s">
        <v>353</v>
      </c>
      <c r="C49" s="128"/>
      <c r="D49" s="132"/>
      <c r="E49" s="191"/>
      <c r="F49" s="128"/>
      <c r="G49" s="257"/>
      <c r="H49" s="258"/>
      <c r="I49" s="322"/>
      <c r="J49" s="322"/>
      <c r="K49" s="322"/>
      <c r="L49" s="257"/>
      <c r="M49" s="258"/>
      <c r="N49" s="322"/>
      <c r="O49" s="322"/>
      <c r="P49" s="322"/>
      <c r="Q49" s="382"/>
    </row>
    <row r="50" spans="1:17" ht="18">
      <c r="A50" s="126">
        <v>32</v>
      </c>
      <c r="B50" s="127" t="s">
        <v>350</v>
      </c>
      <c r="C50" s="128">
        <v>4864891</v>
      </c>
      <c r="D50" s="132" t="s">
        <v>12</v>
      </c>
      <c r="E50" s="191" t="s">
        <v>305</v>
      </c>
      <c r="F50" s="128">
        <v>-2000</v>
      </c>
      <c r="G50" s="257">
        <v>998275</v>
      </c>
      <c r="H50" s="258">
        <v>998163</v>
      </c>
      <c r="I50" s="322">
        <f>G50-H50</f>
        <v>112</v>
      </c>
      <c r="J50" s="322">
        <f>$F50*I50</f>
        <v>-224000</v>
      </c>
      <c r="K50" s="322">
        <f>J50/1000000</f>
        <v>-0.224</v>
      </c>
      <c r="L50" s="257">
        <v>995227</v>
      </c>
      <c r="M50" s="258">
        <v>995227</v>
      </c>
      <c r="N50" s="322">
        <f>L50-M50</f>
        <v>0</v>
      </c>
      <c r="O50" s="322">
        <f>$F50*N50</f>
        <v>0</v>
      </c>
      <c r="P50" s="322">
        <f>O50/1000000</f>
        <v>0</v>
      </c>
      <c r="Q50" s="382"/>
    </row>
    <row r="51" spans="1:17" ht="18">
      <c r="A51" s="126">
        <v>33</v>
      </c>
      <c r="B51" s="127" t="s">
        <v>361</v>
      </c>
      <c r="C51" s="128">
        <v>4864912</v>
      </c>
      <c r="D51" s="132" t="s">
        <v>12</v>
      </c>
      <c r="E51" s="191" t="s">
        <v>305</v>
      </c>
      <c r="F51" s="128">
        <v>-1000</v>
      </c>
      <c r="G51" s="257">
        <v>316</v>
      </c>
      <c r="H51" s="258">
        <v>101</v>
      </c>
      <c r="I51" s="322">
        <f>G51-H51</f>
        <v>215</v>
      </c>
      <c r="J51" s="322">
        <f>$F51*I51</f>
        <v>-215000</v>
      </c>
      <c r="K51" s="322">
        <f>J51/1000000</f>
        <v>-0.215</v>
      </c>
      <c r="L51" s="257">
        <v>992463</v>
      </c>
      <c r="M51" s="258">
        <v>992463</v>
      </c>
      <c r="N51" s="322">
        <f>L51-M51</f>
        <v>0</v>
      </c>
      <c r="O51" s="322">
        <f>$F51*N51</f>
        <v>0</v>
      </c>
      <c r="P51" s="322">
        <f>O51/1000000</f>
        <v>0</v>
      </c>
      <c r="Q51" s="382"/>
    </row>
    <row r="52" spans="1:17" ht="18" customHeight="1">
      <c r="A52" s="126"/>
      <c r="B52" s="134" t="s">
        <v>174</v>
      </c>
      <c r="C52" s="128"/>
      <c r="D52" s="129"/>
      <c r="E52" s="191"/>
      <c r="F52" s="133"/>
      <c r="G52" s="257"/>
      <c r="H52" s="258"/>
      <c r="I52" s="305"/>
      <c r="J52" s="305"/>
      <c r="K52" s="305"/>
      <c r="L52" s="257"/>
      <c r="M52" s="258"/>
      <c r="N52" s="305"/>
      <c r="O52" s="305"/>
      <c r="P52" s="305"/>
      <c r="Q52" s="345"/>
    </row>
    <row r="53" spans="1:17" ht="18">
      <c r="A53" s="126">
        <v>34</v>
      </c>
      <c r="B53" s="249" t="s">
        <v>440</v>
      </c>
      <c r="C53" s="249">
        <v>4864850</v>
      </c>
      <c r="D53" s="132" t="s">
        <v>12</v>
      </c>
      <c r="E53" s="191" t="s">
        <v>305</v>
      </c>
      <c r="F53" s="133">
        <v>625</v>
      </c>
      <c r="G53" s="257">
        <v>455</v>
      </c>
      <c r="H53" s="258">
        <v>455</v>
      </c>
      <c r="I53" s="322">
        <f>G53-H53</f>
        <v>0</v>
      </c>
      <c r="J53" s="322">
        <f>$F53*I53</f>
        <v>0</v>
      </c>
      <c r="K53" s="322">
        <f>J53/1000000</f>
        <v>0</v>
      </c>
      <c r="L53" s="257">
        <v>2627</v>
      </c>
      <c r="M53" s="258">
        <v>2627</v>
      </c>
      <c r="N53" s="322">
        <f>L53-M53</f>
        <v>0</v>
      </c>
      <c r="O53" s="322">
        <f>$F53*N53</f>
        <v>0</v>
      </c>
      <c r="P53" s="322">
        <f>O53/1000000</f>
        <v>0</v>
      </c>
      <c r="Q53" s="345"/>
    </row>
    <row r="54" spans="1:17" ht="18" customHeight="1">
      <c r="A54" s="126"/>
      <c r="B54" s="134" t="s">
        <v>157</v>
      </c>
      <c r="C54" s="128"/>
      <c r="D54" s="132"/>
      <c r="E54" s="191"/>
      <c r="F54" s="133"/>
      <c r="G54" s="257"/>
      <c r="H54" s="258"/>
      <c r="I54" s="322"/>
      <c r="J54" s="322"/>
      <c r="K54" s="322"/>
      <c r="L54" s="257"/>
      <c r="M54" s="258"/>
      <c r="N54" s="322"/>
      <c r="O54" s="322"/>
      <c r="P54" s="322"/>
      <c r="Q54" s="345"/>
    </row>
    <row r="55" spans="1:17" ht="18" customHeight="1">
      <c r="A55" s="126">
        <v>35</v>
      </c>
      <c r="B55" s="127" t="s">
        <v>170</v>
      </c>
      <c r="C55" s="128">
        <v>4902580</v>
      </c>
      <c r="D55" s="132" t="s">
        <v>12</v>
      </c>
      <c r="E55" s="191" t="s">
        <v>305</v>
      </c>
      <c r="F55" s="133">
        <v>100</v>
      </c>
      <c r="G55" s="257">
        <v>732</v>
      </c>
      <c r="H55" s="258">
        <v>752</v>
      </c>
      <c r="I55" s="322">
        <f>G55-H55</f>
        <v>-20</v>
      </c>
      <c r="J55" s="322">
        <f>$F55*I55</f>
        <v>-2000</v>
      </c>
      <c r="K55" s="322">
        <f>J55/1000000</f>
        <v>-0.002</v>
      </c>
      <c r="L55" s="257">
        <v>1719</v>
      </c>
      <c r="M55" s="258">
        <v>1725</v>
      </c>
      <c r="N55" s="322">
        <f>L55-M55</f>
        <v>-6</v>
      </c>
      <c r="O55" s="322">
        <f>$F55*N55</f>
        <v>-600</v>
      </c>
      <c r="P55" s="322">
        <f>O55/1000000</f>
        <v>-0.0006</v>
      </c>
      <c r="Q55" s="345"/>
    </row>
    <row r="56" spans="1:17" ht="19.5" customHeight="1">
      <c r="A56" s="126">
        <v>36</v>
      </c>
      <c r="B56" s="130" t="s">
        <v>171</v>
      </c>
      <c r="C56" s="128">
        <v>4902544</v>
      </c>
      <c r="D56" s="132" t="s">
        <v>12</v>
      </c>
      <c r="E56" s="191" t="s">
        <v>305</v>
      </c>
      <c r="F56" s="133">
        <v>100</v>
      </c>
      <c r="G56" s="257">
        <v>4956</v>
      </c>
      <c r="H56" s="258">
        <v>4921</v>
      </c>
      <c r="I56" s="322">
        <f>G56-H56</f>
        <v>35</v>
      </c>
      <c r="J56" s="322">
        <f>$F56*I56</f>
        <v>3500</v>
      </c>
      <c r="K56" s="322">
        <f>J56/1000000</f>
        <v>0.0035</v>
      </c>
      <c r="L56" s="257">
        <v>5125</v>
      </c>
      <c r="M56" s="258">
        <v>5076</v>
      </c>
      <c r="N56" s="322">
        <f>L56-M56</f>
        <v>49</v>
      </c>
      <c r="O56" s="322">
        <f>$F56*N56</f>
        <v>4900</v>
      </c>
      <c r="P56" s="322">
        <f>O56/1000000</f>
        <v>0.0049</v>
      </c>
      <c r="Q56" s="345"/>
    </row>
    <row r="57" spans="1:17" ht="22.5" customHeight="1">
      <c r="A57" s="126">
        <v>37</v>
      </c>
      <c r="B57" s="136" t="s">
        <v>192</v>
      </c>
      <c r="C57" s="128">
        <v>5269199</v>
      </c>
      <c r="D57" s="132" t="s">
        <v>12</v>
      </c>
      <c r="E57" s="191" t="s">
        <v>305</v>
      </c>
      <c r="F57" s="133">
        <v>100</v>
      </c>
      <c r="G57" s="257">
        <v>1213</v>
      </c>
      <c r="H57" s="258">
        <v>1213</v>
      </c>
      <c r="I57" s="323">
        <f>G57-H57</f>
        <v>0</v>
      </c>
      <c r="J57" s="323">
        <f>$F57*I57</f>
        <v>0</v>
      </c>
      <c r="K57" s="323">
        <f>J57/1000000</f>
        <v>0</v>
      </c>
      <c r="L57" s="257">
        <v>70842</v>
      </c>
      <c r="M57" s="258">
        <v>70842</v>
      </c>
      <c r="N57" s="323">
        <f>L57-M57</f>
        <v>0</v>
      </c>
      <c r="O57" s="323">
        <f>$F57*N57</f>
        <v>0</v>
      </c>
      <c r="P57" s="323">
        <f>O57/1000000</f>
        <v>0</v>
      </c>
      <c r="Q57" s="480"/>
    </row>
    <row r="58" spans="1:17" ht="19.5" customHeight="1">
      <c r="A58" s="126"/>
      <c r="B58" s="134" t="s">
        <v>163</v>
      </c>
      <c r="C58" s="128"/>
      <c r="D58" s="132"/>
      <c r="E58" s="129"/>
      <c r="F58" s="133"/>
      <c r="G58" s="257"/>
      <c r="H58" s="258"/>
      <c r="I58" s="322"/>
      <c r="J58" s="322"/>
      <c r="K58" s="322"/>
      <c r="L58" s="257"/>
      <c r="M58" s="258"/>
      <c r="N58" s="322"/>
      <c r="O58" s="322"/>
      <c r="P58" s="322"/>
      <c r="Q58" s="345"/>
    </row>
    <row r="59" spans="1:17" s="78" customFormat="1" ht="13.5" thickBot="1">
      <c r="A59" s="137">
        <v>38</v>
      </c>
      <c r="B59" s="339" t="s">
        <v>164</v>
      </c>
      <c r="C59" s="139">
        <v>4865151</v>
      </c>
      <c r="D59" s="614" t="s">
        <v>12</v>
      </c>
      <c r="E59" s="138" t="s">
        <v>305</v>
      </c>
      <c r="F59" s="145">
        <v>500</v>
      </c>
      <c r="G59" s="684">
        <v>21924</v>
      </c>
      <c r="H59" s="685">
        <v>21926</v>
      </c>
      <c r="I59" s="145">
        <f>G59-H59</f>
        <v>-2</v>
      </c>
      <c r="J59" s="145">
        <f>$F59*I59</f>
        <v>-1000</v>
      </c>
      <c r="K59" s="145">
        <f>J59/1000000</f>
        <v>-0.001</v>
      </c>
      <c r="L59" s="684">
        <v>5226</v>
      </c>
      <c r="M59" s="685">
        <v>5248</v>
      </c>
      <c r="N59" s="145">
        <f>L59-M59</f>
        <v>-22</v>
      </c>
      <c r="O59" s="145">
        <f>$F59*N59</f>
        <v>-11000</v>
      </c>
      <c r="P59" s="145">
        <f>O59/1000000</f>
        <v>-0.011</v>
      </c>
      <c r="Q59" s="615"/>
    </row>
    <row r="60" spans="1:23" s="368" customFormat="1" ht="15.75" customHeight="1" thickBot="1" thickTop="1">
      <c r="A60" s="137"/>
      <c r="B60" s="339"/>
      <c r="C60" s="371"/>
      <c r="D60" s="371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371"/>
      <c r="P60" s="371"/>
      <c r="Q60" s="417"/>
      <c r="R60" s="193"/>
      <c r="S60" s="193"/>
      <c r="T60" s="193"/>
      <c r="U60" s="371"/>
      <c r="V60" s="371"/>
      <c r="W60" s="371"/>
    </row>
    <row r="61" spans="1:20" ht="15.75" customHeight="1" thickTop="1">
      <c r="A61" s="383"/>
      <c r="B61" s="383"/>
      <c r="C61" s="383"/>
      <c r="D61" s="383"/>
      <c r="E61" s="383"/>
      <c r="F61" s="383"/>
      <c r="G61" s="383"/>
      <c r="H61" s="383"/>
      <c r="I61" s="383"/>
      <c r="J61" s="383"/>
      <c r="K61" s="383"/>
      <c r="L61" s="383"/>
      <c r="M61" s="383"/>
      <c r="N61" s="383"/>
      <c r="O61" s="383"/>
      <c r="P61" s="383"/>
      <c r="Q61" s="78"/>
      <c r="R61" s="78"/>
      <c r="S61" s="78"/>
      <c r="T61" s="78"/>
    </row>
    <row r="62" spans="1:20" ht="24" thickBot="1">
      <c r="A62" s="303" t="s">
        <v>323</v>
      </c>
      <c r="G62" s="368"/>
      <c r="H62" s="368"/>
      <c r="I62" s="39" t="s">
        <v>354</v>
      </c>
      <c r="J62" s="368"/>
      <c r="K62" s="368"/>
      <c r="L62" s="368"/>
      <c r="M62" s="368"/>
      <c r="N62" s="39" t="s">
        <v>355</v>
      </c>
      <c r="O62" s="368"/>
      <c r="P62" s="368"/>
      <c r="R62" s="78"/>
      <c r="S62" s="78"/>
      <c r="T62" s="78"/>
    </row>
    <row r="63" spans="1:20" ht="39.75" thickBot="1" thickTop="1">
      <c r="A63" s="384" t="s">
        <v>8</v>
      </c>
      <c r="B63" s="385" t="s">
        <v>9</v>
      </c>
      <c r="C63" s="386" t="s">
        <v>1</v>
      </c>
      <c r="D63" s="386" t="s">
        <v>2</v>
      </c>
      <c r="E63" s="386" t="s">
        <v>3</v>
      </c>
      <c r="F63" s="386" t="s">
        <v>10</v>
      </c>
      <c r="G63" s="384" t="str">
        <f>G5</f>
        <v>FINAL READING 31/01/2023</v>
      </c>
      <c r="H63" s="386" t="str">
        <f>H5</f>
        <v>INTIAL READING 01/01/2023</v>
      </c>
      <c r="I63" s="386" t="s">
        <v>4</v>
      </c>
      <c r="J63" s="386" t="s">
        <v>5</v>
      </c>
      <c r="K63" s="386" t="s">
        <v>6</v>
      </c>
      <c r="L63" s="384" t="str">
        <f>G63</f>
        <v>FINAL READING 31/01/2023</v>
      </c>
      <c r="M63" s="386" t="str">
        <f>H63</f>
        <v>INTIAL READING 01/01/2023</v>
      </c>
      <c r="N63" s="386" t="s">
        <v>4</v>
      </c>
      <c r="O63" s="386" t="s">
        <v>5</v>
      </c>
      <c r="P63" s="402" t="s">
        <v>6</v>
      </c>
      <c r="Q63" s="402" t="s">
        <v>270</v>
      </c>
      <c r="R63" s="78"/>
      <c r="S63" s="78"/>
      <c r="T63" s="78"/>
    </row>
    <row r="64" spans="1:20" ht="15.75" customHeight="1" thickTop="1">
      <c r="A64" s="388"/>
      <c r="B64" s="338" t="s">
        <v>349</v>
      </c>
      <c r="C64" s="389"/>
      <c r="D64" s="389"/>
      <c r="E64" s="389"/>
      <c r="F64" s="390"/>
      <c r="G64" s="389"/>
      <c r="H64" s="389"/>
      <c r="I64" s="389"/>
      <c r="J64" s="389"/>
      <c r="K64" s="390"/>
      <c r="L64" s="389"/>
      <c r="M64" s="389"/>
      <c r="N64" s="389"/>
      <c r="O64" s="389"/>
      <c r="P64" s="390"/>
      <c r="Q64" s="391"/>
      <c r="R64" s="78"/>
      <c r="S64" s="78"/>
      <c r="T64" s="78"/>
    </row>
    <row r="65" spans="1:20" ht="15.75" customHeight="1">
      <c r="A65" s="126">
        <v>1</v>
      </c>
      <c r="B65" s="127" t="s">
        <v>395</v>
      </c>
      <c r="C65" s="128">
        <v>4864839</v>
      </c>
      <c r="D65" s="264" t="s">
        <v>12</v>
      </c>
      <c r="E65" s="249" t="s">
        <v>305</v>
      </c>
      <c r="F65" s="133">
        <v>-1000</v>
      </c>
      <c r="G65" s="257">
        <v>149</v>
      </c>
      <c r="H65" s="258">
        <v>225</v>
      </c>
      <c r="I65" s="323">
        <f>G65-H65</f>
        <v>-76</v>
      </c>
      <c r="J65" s="323">
        <f>$F65*I65</f>
        <v>76000</v>
      </c>
      <c r="K65" s="323">
        <f>J65/1000000</f>
        <v>0.076</v>
      </c>
      <c r="L65" s="257">
        <v>999973</v>
      </c>
      <c r="M65" s="258">
        <v>999973</v>
      </c>
      <c r="N65" s="209">
        <f>L65-M65</f>
        <v>0</v>
      </c>
      <c r="O65" s="209">
        <f>$F65*N65</f>
        <v>0</v>
      </c>
      <c r="P65" s="616">
        <f>O65/1000000</f>
        <v>0</v>
      </c>
      <c r="Q65" s="353"/>
      <c r="R65" s="78"/>
      <c r="S65" s="78"/>
      <c r="T65" s="78"/>
    </row>
    <row r="66" spans="1:20" ht="15.75" customHeight="1">
      <c r="A66" s="126">
        <v>2</v>
      </c>
      <c r="B66" s="127" t="s">
        <v>398</v>
      </c>
      <c r="C66" s="128">
        <v>4864872</v>
      </c>
      <c r="D66" s="264" t="s">
        <v>12</v>
      </c>
      <c r="E66" s="249" t="s">
        <v>305</v>
      </c>
      <c r="F66" s="133">
        <v>-1000</v>
      </c>
      <c r="G66" s="257">
        <v>997832</v>
      </c>
      <c r="H66" s="258">
        <v>998229</v>
      </c>
      <c r="I66" s="209">
        <f>G66-H66</f>
        <v>-397</v>
      </c>
      <c r="J66" s="209">
        <f>$F66*I66</f>
        <v>397000</v>
      </c>
      <c r="K66" s="209">
        <f>J66/1000000</f>
        <v>0.397</v>
      </c>
      <c r="L66" s="257">
        <v>999915</v>
      </c>
      <c r="M66" s="258">
        <v>999915</v>
      </c>
      <c r="N66" s="209">
        <f>L66-M66</f>
        <v>0</v>
      </c>
      <c r="O66" s="209">
        <f>$F66*N66</f>
        <v>0</v>
      </c>
      <c r="P66" s="616">
        <f>O66/1000000</f>
        <v>0</v>
      </c>
      <c r="Q66" s="353"/>
      <c r="R66" s="78"/>
      <c r="S66" s="78"/>
      <c r="T66" s="78"/>
    </row>
    <row r="67" spans="1:20" ht="15.75" customHeight="1">
      <c r="A67" s="392"/>
      <c r="B67" s="214" t="s">
        <v>320</v>
      </c>
      <c r="C67" s="254"/>
      <c r="D67" s="264"/>
      <c r="E67" s="249"/>
      <c r="F67" s="133"/>
      <c r="G67" s="257"/>
      <c r="H67" s="258"/>
      <c r="I67" s="130"/>
      <c r="J67" s="130"/>
      <c r="K67" s="130"/>
      <c r="L67" s="257"/>
      <c r="M67" s="258"/>
      <c r="N67" s="130"/>
      <c r="O67" s="130"/>
      <c r="P67" s="818"/>
      <c r="Q67" s="353"/>
      <c r="R67" s="78"/>
      <c r="S67" s="78"/>
      <c r="T67" s="78"/>
    </row>
    <row r="68" spans="1:20" ht="15.75" customHeight="1">
      <c r="A68" s="126">
        <v>3</v>
      </c>
      <c r="B68" s="127" t="s">
        <v>321</v>
      </c>
      <c r="C68" s="128">
        <v>4865072</v>
      </c>
      <c r="D68" s="264" t="s">
        <v>12</v>
      </c>
      <c r="E68" s="249" t="s">
        <v>305</v>
      </c>
      <c r="F68" s="128">
        <v>-100</v>
      </c>
      <c r="G68" s="257">
        <v>1</v>
      </c>
      <c r="H68" s="258">
        <v>1</v>
      </c>
      <c r="I68" s="209">
        <f>G68-H68</f>
        <v>0</v>
      </c>
      <c r="J68" s="209">
        <f>$F68*I68</f>
        <v>0</v>
      </c>
      <c r="K68" s="209">
        <f>J68/1000000</f>
        <v>0</v>
      </c>
      <c r="L68" s="257">
        <v>999773</v>
      </c>
      <c r="M68" s="258">
        <v>999893</v>
      </c>
      <c r="N68" s="209">
        <f>L68-M68</f>
        <v>-120</v>
      </c>
      <c r="O68" s="209">
        <f>$F68*N68</f>
        <v>12000</v>
      </c>
      <c r="P68" s="616">
        <f>O68/1000000</f>
        <v>0.012</v>
      </c>
      <c r="Q68" s="353"/>
      <c r="R68" s="78"/>
      <c r="S68" s="78"/>
      <c r="T68" s="78"/>
    </row>
    <row r="69" spans="1:23" s="687" customFormat="1" ht="15.75" customHeight="1" thickBot="1">
      <c r="A69" s="126">
        <v>4</v>
      </c>
      <c r="B69" s="127" t="s">
        <v>322</v>
      </c>
      <c r="C69" s="128">
        <v>4865078</v>
      </c>
      <c r="D69" s="264" t="s">
        <v>12</v>
      </c>
      <c r="E69" s="249" t="s">
        <v>305</v>
      </c>
      <c r="F69" s="132">
        <v>-100</v>
      </c>
      <c r="G69" s="257">
        <v>4</v>
      </c>
      <c r="H69" s="258">
        <v>4</v>
      </c>
      <c r="I69" s="209">
        <f>G69-H69</f>
        <v>0</v>
      </c>
      <c r="J69" s="209">
        <f>$F69*I69</f>
        <v>0</v>
      </c>
      <c r="K69" s="209">
        <f>J69/1000000</f>
        <v>0</v>
      </c>
      <c r="L69" s="257">
        <v>2865</v>
      </c>
      <c r="M69" s="258">
        <v>2827</v>
      </c>
      <c r="N69" s="209">
        <f>L69-M69</f>
        <v>38</v>
      </c>
      <c r="O69" s="209">
        <f>$F69*N69</f>
        <v>-3800</v>
      </c>
      <c r="P69" s="616">
        <f>O69/1000000</f>
        <v>-0.0038</v>
      </c>
      <c r="Q69" s="353"/>
      <c r="R69" s="692"/>
      <c r="S69" s="692"/>
      <c r="T69" s="692"/>
      <c r="U69" s="693"/>
      <c r="V69" s="693"/>
      <c r="W69" s="693"/>
    </row>
    <row r="70" spans="1:20" ht="15.75" customHeight="1" thickBot="1" thickTop="1">
      <c r="A70" s="137"/>
      <c r="B70" s="339"/>
      <c r="C70" s="139"/>
      <c r="D70" s="614"/>
      <c r="E70" s="138"/>
      <c r="F70" s="145"/>
      <c r="G70" s="684"/>
      <c r="H70" s="685"/>
      <c r="I70" s="145"/>
      <c r="J70" s="145"/>
      <c r="K70" s="145"/>
      <c r="L70" s="684"/>
      <c r="M70" s="685"/>
      <c r="N70" s="145"/>
      <c r="O70" s="145"/>
      <c r="P70" s="819"/>
      <c r="Q70" s="615"/>
      <c r="R70" s="78"/>
      <c r="S70" s="78"/>
      <c r="T70" s="78"/>
    </row>
    <row r="71" spans="1:16" ht="25.5" customHeight="1" thickTop="1">
      <c r="A71" s="143" t="s">
        <v>297</v>
      </c>
      <c r="B71" s="375"/>
      <c r="C71" s="65"/>
      <c r="D71" s="375"/>
      <c r="E71" s="375"/>
      <c r="F71" s="375"/>
      <c r="G71" s="375"/>
      <c r="H71" s="375"/>
      <c r="I71" s="375"/>
      <c r="J71" s="375"/>
      <c r="K71" s="481">
        <f>SUM(K9:K60)+SUM(K65:K70)-K32</f>
        <v>-5.351576589999999</v>
      </c>
      <c r="L71" s="482"/>
      <c r="M71" s="482"/>
      <c r="N71" s="482"/>
      <c r="O71" s="482"/>
      <c r="P71" s="481">
        <f>SUM(P9:P60)+SUM(P65:P70)-P32</f>
        <v>-0.26435587</v>
      </c>
    </row>
    <row r="72" spans="1:16" ht="12.75">
      <c r="A72" s="375"/>
      <c r="B72" s="375"/>
      <c r="C72" s="375"/>
      <c r="D72" s="375"/>
      <c r="E72" s="375"/>
      <c r="F72" s="375"/>
      <c r="G72" s="375"/>
      <c r="H72" s="375"/>
      <c r="I72" s="375"/>
      <c r="J72" s="375"/>
      <c r="K72" s="375"/>
      <c r="L72" s="375"/>
      <c r="M72" s="375"/>
      <c r="N72" s="375"/>
      <c r="O72" s="375"/>
      <c r="P72" s="375"/>
    </row>
    <row r="73" spans="1:16" ht="9.75" customHeight="1">
      <c r="A73" s="375"/>
      <c r="B73" s="375"/>
      <c r="C73" s="375"/>
      <c r="D73" s="375"/>
      <c r="E73" s="375"/>
      <c r="F73" s="375"/>
      <c r="G73" s="375"/>
      <c r="H73" s="375"/>
      <c r="I73" s="375"/>
      <c r="J73" s="375"/>
      <c r="K73" s="375"/>
      <c r="L73" s="375"/>
      <c r="M73" s="375"/>
      <c r="N73" s="375"/>
      <c r="O73" s="375"/>
      <c r="P73" s="375"/>
    </row>
    <row r="74" spans="1:16" ht="12.75" hidden="1">
      <c r="A74" s="375"/>
      <c r="B74" s="375"/>
      <c r="C74" s="375"/>
      <c r="D74" s="375"/>
      <c r="E74" s="375"/>
      <c r="F74" s="375"/>
      <c r="G74" s="375"/>
      <c r="H74" s="375"/>
      <c r="I74" s="375"/>
      <c r="J74" s="375"/>
      <c r="K74" s="375"/>
      <c r="L74" s="375"/>
      <c r="M74" s="375"/>
      <c r="N74" s="375"/>
      <c r="O74" s="375"/>
      <c r="P74" s="375"/>
    </row>
    <row r="75" spans="1:16" ht="23.25" customHeight="1" thickBot="1">
      <c r="A75" s="375"/>
      <c r="B75" s="375"/>
      <c r="C75" s="483"/>
      <c r="D75" s="375"/>
      <c r="E75" s="375"/>
      <c r="F75" s="375"/>
      <c r="G75" s="375"/>
      <c r="H75" s="375"/>
      <c r="I75" s="375"/>
      <c r="J75" s="484"/>
      <c r="K75" s="430" t="s">
        <v>298</v>
      </c>
      <c r="L75" s="375"/>
      <c r="M75" s="375"/>
      <c r="N75" s="375"/>
      <c r="O75" s="375"/>
      <c r="P75" s="430" t="s">
        <v>299</v>
      </c>
    </row>
    <row r="76" spans="1:17" ht="20.25">
      <c r="A76" s="485"/>
      <c r="B76" s="486"/>
      <c r="C76" s="143"/>
      <c r="D76" s="418"/>
      <c r="E76" s="418"/>
      <c r="F76" s="418"/>
      <c r="G76" s="418"/>
      <c r="H76" s="418"/>
      <c r="I76" s="418"/>
      <c r="J76" s="487"/>
      <c r="K76" s="486"/>
      <c r="L76" s="486"/>
      <c r="M76" s="486"/>
      <c r="N76" s="486"/>
      <c r="O76" s="486"/>
      <c r="P76" s="486"/>
      <c r="Q76" s="419"/>
    </row>
    <row r="77" spans="1:17" ht="20.25">
      <c r="A77" s="181"/>
      <c r="B77" s="143" t="s">
        <v>295</v>
      </c>
      <c r="C77" s="143"/>
      <c r="D77" s="488"/>
      <c r="E77" s="488"/>
      <c r="F77" s="488"/>
      <c r="G77" s="488"/>
      <c r="H77" s="488"/>
      <c r="I77" s="488"/>
      <c r="J77" s="488"/>
      <c r="K77" s="489">
        <f>K71</f>
        <v>-5.351576589999999</v>
      </c>
      <c r="L77" s="490"/>
      <c r="M77" s="490"/>
      <c r="N77" s="490"/>
      <c r="O77" s="490"/>
      <c r="P77" s="489">
        <f>P71</f>
        <v>-0.26435587</v>
      </c>
      <c r="Q77" s="420"/>
    </row>
    <row r="78" spans="1:17" ht="20.25">
      <c r="A78" s="181"/>
      <c r="B78" s="143"/>
      <c r="C78" s="143"/>
      <c r="D78" s="488"/>
      <c r="E78" s="488"/>
      <c r="F78" s="488"/>
      <c r="G78" s="488"/>
      <c r="H78" s="488"/>
      <c r="I78" s="491"/>
      <c r="J78" s="47"/>
      <c r="K78" s="476"/>
      <c r="L78" s="476"/>
      <c r="M78" s="476"/>
      <c r="N78" s="476"/>
      <c r="O78" s="476"/>
      <c r="P78" s="476"/>
      <c r="Q78" s="420"/>
    </row>
    <row r="79" spans="1:17" ht="20.25">
      <c r="A79" s="181"/>
      <c r="B79" s="143" t="s">
        <v>288</v>
      </c>
      <c r="C79" s="143"/>
      <c r="D79" s="488"/>
      <c r="E79" s="488"/>
      <c r="F79" s="488"/>
      <c r="G79" s="488"/>
      <c r="H79" s="488"/>
      <c r="I79" s="488"/>
      <c r="J79" s="488"/>
      <c r="K79" s="489">
        <f>'STEPPED UP GENCO'!K75</f>
        <v>0.2325621123999999</v>
      </c>
      <c r="L79" s="489"/>
      <c r="M79" s="489"/>
      <c r="N79" s="489"/>
      <c r="O79" s="489"/>
      <c r="P79" s="489">
        <f>'STEPPED UP GENCO'!P75</f>
        <v>-0.0010497599999999985</v>
      </c>
      <c r="Q79" s="420"/>
    </row>
    <row r="80" spans="1:17" ht="20.25">
      <c r="A80" s="181"/>
      <c r="B80" s="143"/>
      <c r="C80" s="143"/>
      <c r="D80" s="492"/>
      <c r="E80" s="492"/>
      <c r="F80" s="492"/>
      <c r="G80" s="492"/>
      <c r="H80" s="492"/>
      <c r="I80" s="493"/>
      <c r="J80" s="494"/>
      <c r="K80" s="368"/>
      <c r="L80" s="368"/>
      <c r="M80" s="368"/>
      <c r="N80" s="368"/>
      <c r="O80" s="368"/>
      <c r="P80" s="368"/>
      <c r="Q80" s="420"/>
    </row>
    <row r="81" spans="1:17" ht="20.25">
      <c r="A81" s="181"/>
      <c r="B81" s="143" t="s">
        <v>296</v>
      </c>
      <c r="C81" s="143"/>
      <c r="D81" s="368"/>
      <c r="E81" s="368"/>
      <c r="F81" s="368"/>
      <c r="G81" s="368"/>
      <c r="H81" s="368"/>
      <c r="I81" s="368"/>
      <c r="J81" s="368"/>
      <c r="K81" s="222">
        <f>SUM(K77:K80)</f>
        <v>-5.119014477599999</v>
      </c>
      <c r="L81" s="368"/>
      <c r="M81" s="368"/>
      <c r="N81" s="368"/>
      <c r="O81" s="368"/>
      <c r="P81" s="495">
        <f>SUM(P77:P80)</f>
        <v>-0.26540563</v>
      </c>
      <c r="Q81" s="420"/>
    </row>
    <row r="82" spans="1:17" ht="20.25">
      <c r="A82" s="444"/>
      <c r="B82" s="368"/>
      <c r="C82" s="143"/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420"/>
    </row>
    <row r="83" spans="1:17" ht="13.5" thickBot="1">
      <c r="A83" s="445"/>
      <c r="B83" s="421"/>
      <c r="C83" s="421"/>
      <c r="D83" s="421"/>
      <c r="E83" s="421"/>
      <c r="F83" s="421"/>
      <c r="G83" s="421"/>
      <c r="H83" s="421"/>
      <c r="I83" s="421"/>
      <c r="J83" s="421"/>
      <c r="K83" s="421"/>
      <c r="L83" s="421"/>
      <c r="M83" s="421"/>
      <c r="N83" s="421"/>
      <c r="O83" s="421"/>
      <c r="P83" s="421"/>
      <c r="Q83" s="422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0" zoomScaleNormal="70" zoomScaleSheetLayoutView="70" zoomScalePageLayoutView="0" workbookViewId="0" topLeftCell="B18">
      <selection activeCell="K54" sqref="K54"/>
    </sheetView>
  </sheetViews>
  <sheetFormatPr defaultColWidth="9.140625" defaultRowHeight="12.75"/>
  <cols>
    <col min="1" max="1" width="4.7109375" style="341" customWidth="1"/>
    <col min="2" max="2" width="26.7109375" style="341" customWidth="1"/>
    <col min="3" max="3" width="18.57421875" style="341" customWidth="1"/>
    <col min="4" max="4" width="12.8515625" style="341" customWidth="1"/>
    <col min="5" max="5" width="22.140625" style="341" customWidth="1"/>
    <col min="6" max="6" width="14.421875" style="341" customWidth="1"/>
    <col min="7" max="7" width="15.57421875" style="341" customWidth="1"/>
    <col min="8" max="8" width="15.28125" style="341" customWidth="1"/>
    <col min="9" max="9" width="15.00390625" style="341" customWidth="1"/>
    <col min="10" max="10" width="16.7109375" style="341" customWidth="1"/>
    <col min="11" max="11" width="16.57421875" style="341" customWidth="1"/>
    <col min="12" max="12" width="17.140625" style="341" customWidth="1"/>
    <col min="13" max="13" width="14.7109375" style="341" customWidth="1"/>
    <col min="14" max="14" width="15.7109375" style="341" customWidth="1"/>
    <col min="15" max="15" width="18.28125" style="341" customWidth="1"/>
    <col min="16" max="16" width="17.140625" style="341" customWidth="1"/>
    <col min="17" max="17" width="22.00390625" style="341" customWidth="1"/>
    <col min="18" max="16384" width="9.140625" style="341" customWidth="1"/>
  </cols>
  <sheetData>
    <row r="1" ht="26.25" customHeight="1">
      <c r="A1" s="1" t="s">
        <v>214</v>
      </c>
    </row>
    <row r="2" spans="1:17" ht="23.25" customHeight="1">
      <c r="A2" s="2" t="s">
        <v>215</v>
      </c>
      <c r="P2" s="496" t="str">
        <f>NDPL!Q1</f>
        <v>JANUARY-2023</v>
      </c>
      <c r="Q2" s="496"/>
    </row>
    <row r="3" ht="23.25">
      <c r="A3" s="149" t="s">
        <v>195</v>
      </c>
    </row>
    <row r="4" spans="1:16" ht="24" thickBot="1">
      <c r="A4" s="3"/>
      <c r="G4" s="368"/>
      <c r="H4" s="368"/>
      <c r="I4" s="39" t="s">
        <v>354</v>
      </c>
      <c r="J4" s="368"/>
      <c r="K4" s="368"/>
      <c r="L4" s="368"/>
      <c r="M4" s="368"/>
      <c r="N4" s="39" t="s">
        <v>355</v>
      </c>
      <c r="O4" s="368"/>
      <c r="P4" s="368"/>
    </row>
    <row r="5" spans="1:17" ht="51.75" customHeight="1" thickBot="1" thickTop="1">
      <c r="A5" s="384" t="s">
        <v>8</v>
      </c>
      <c r="B5" s="385" t="s">
        <v>9</v>
      </c>
      <c r="C5" s="386" t="s">
        <v>1</v>
      </c>
      <c r="D5" s="386" t="s">
        <v>2</v>
      </c>
      <c r="E5" s="386" t="s">
        <v>3</v>
      </c>
      <c r="F5" s="386" t="s">
        <v>10</v>
      </c>
      <c r="G5" s="384" t="str">
        <f>NDPL!G5</f>
        <v>FINAL READING 31/01/2023</v>
      </c>
      <c r="H5" s="386" t="str">
        <f>NDPL!H5</f>
        <v>INTIAL READING 01/01/2023</v>
      </c>
      <c r="I5" s="386" t="s">
        <v>4</v>
      </c>
      <c r="J5" s="386" t="s">
        <v>5</v>
      </c>
      <c r="K5" s="386" t="s">
        <v>6</v>
      </c>
      <c r="L5" s="384" t="str">
        <f>NDPL!G5</f>
        <v>FINAL READING 31/01/2023</v>
      </c>
      <c r="M5" s="386" t="str">
        <f>NDPL!H5</f>
        <v>INTIAL READING 01/01/2023</v>
      </c>
      <c r="N5" s="386" t="s">
        <v>4</v>
      </c>
      <c r="O5" s="386" t="s">
        <v>5</v>
      </c>
      <c r="P5" s="386" t="s">
        <v>6</v>
      </c>
      <c r="Q5" s="387" t="s">
        <v>270</v>
      </c>
    </row>
    <row r="6" ht="14.25" thickBot="1" thickTop="1"/>
    <row r="7" spans="1:17" ht="24" customHeight="1" thickTop="1">
      <c r="A7" s="319" t="s">
        <v>209</v>
      </c>
      <c r="B7" s="48"/>
      <c r="C7" s="49"/>
      <c r="D7" s="49"/>
      <c r="E7" s="49"/>
      <c r="F7" s="49"/>
      <c r="G7" s="475"/>
      <c r="H7" s="473"/>
      <c r="I7" s="473"/>
      <c r="J7" s="473"/>
      <c r="K7" s="497"/>
      <c r="L7" s="498"/>
      <c r="M7" s="377"/>
      <c r="N7" s="473"/>
      <c r="O7" s="473"/>
      <c r="P7" s="499"/>
      <c r="Q7" s="408"/>
    </row>
    <row r="8" spans="1:17" ht="24" customHeight="1">
      <c r="A8" s="500" t="s">
        <v>196</v>
      </c>
      <c r="B8" s="75"/>
      <c r="C8" s="75"/>
      <c r="D8" s="75"/>
      <c r="E8" s="75"/>
      <c r="F8" s="75"/>
      <c r="G8" s="87"/>
      <c r="H8" s="476"/>
      <c r="I8" s="305"/>
      <c r="J8" s="305"/>
      <c r="K8" s="501"/>
      <c r="L8" s="306"/>
      <c r="M8" s="305"/>
      <c r="N8" s="305"/>
      <c r="O8" s="305"/>
      <c r="P8" s="502"/>
      <c r="Q8" s="345"/>
    </row>
    <row r="9" spans="1:17" ht="24" customHeight="1">
      <c r="A9" s="503" t="s">
        <v>197</v>
      </c>
      <c r="B9" s="75"/>
      <c r="C9" s="75"/>
      <c r="D9" s="75"/>
      <c r="E9" s="75"/>
      <c r="F9" s="75"/>
      <c r="G9" s="87"/>
      <c r="H9" s="476"/>
      <c r="I9" s="305"/>
      <c r="J9" s="305"/>
      <c r="K9" s="501"/>
      <c r="L9" s="306"/>
      <c r="M9" s="305"/>
      <c r="N9" s="305"/>
      <c r="O9" s="305"/>
      <c r="P9" s="502"/>
      <c r="Q9" s="345"/>
    </row>
    <row r="10" spans="1:17" ht="24" customHeight="1">
      <c r="A10" s="199">
        <v>1</v>
      </c>
      <c r="B10" s="201" t="s">
        <v>211</v>
      </c>
      <c r="C10" s="318">
        <v>5128430</v>
      </c>
      <c r="D10" s="203" t="s">
        <v>12</v>
      </c>
      <c r="E10" s="202" t="s">
        <v>305</v>
      </c>
      <c r="F10" s="203">
        <v>200</v>
      </c>
      <c r="G10" s="257">
        <v>4293</v>
      </c>
      <c r="H10" s="258">
        <v>4293</v>
      </c>
      <c r="I10" s="244">
        <f aca="true" t="shared" si="0" ref="I10:I15">G10-H10</f>
        <v>0</v>
      </c>
      <c r="J10" s="244">
        <f aca="true" t="shared" si="1" ref="J10:J15">$F10*I10</f>
        <v>0</v>
      </c>
      <c r="K10" s="244">
        <f aca="true" t="shared" si="2" ref="K10:K15">J10/1000000</f>
        <v>0</v>
      </c>
      <c r="L10" s="257">
        <v>80421</v>
      </c>
      <c r="M10" s="258">
        <v>79168</v>
      </c>
      <c r="N10" s="244">
        <v>0</v>
      </c>
      <c r="O10" s="244">
        <f aca="true" t="shared" si="3" ref="O10:O15">$F10*N10</f>
        <v>0</v>
      </c>
      <c r="P10" s="244">
        <f aca="true" t="shared" si="4" ref="P10:P15">O10/1000000</f>
        <v>0</v>
      </c>
      <c r="Q10" s="345"/>
    </row>
    <row r="11" spans="1:17" ht="24" customHeight="1">
      <c r="A11" s="199">
        <v>2</v>
      </c>
      <c r="B11" s="201" t="s">
        <v>212</v>
      </c>
      <c r="C11" s="318">
        <v>4864819</v>
      </c>
      <c r="D11" s="203" t="s">
        <v>12</v>
      </c>
      <c r="E11" s="202" t="s">
        <v>305</v>
      </c>
      <c r="F11" s="203">
        <v>160</v>
      </c>
      <c r="G11" s="257">
        <v>999525</v>
      </c>
      <c r="H11" s="258">
        <v>999622</v>
      </c>
      <c r="I11" s="244">
        <f t="shared" si="0"/>
        <v>-97</v>
      </c>
      <c r="J11" s="244">
        <f t="shared" si="1"/>
        <v>-15520</v>
      </c>
      <c r="K11" s="244">
        <f t="shared" si="2"/>
        <v>-0.01552</v>
      </c>
      <c r="L11" s="257">
        <v>32180</v>
      </c>
      <c r="M11" s="258">
        <v>32196</v>
      </c>
      <c r="N11" s="244">
        <f>L11-M11</f>
        <v>-16</v>
      </c>
      <c r="O11" s="244">
        <f t="shared" si="3"/>
        <v>-2560</v>
      </c>
      <c r="P11" s="244">
        <f t="shared" si="4"/>
        <v>-0.00256</v>
      </c>
      <c r="Q11" s="345"/>
    </row>
    <row r="12" spans="1:17" ht="24" customHeight="1">
      <c r="A12" s="199">
        <v>3</v>
      </c>
      <c r="B12" s="201" t="s">
        <v>198</v>
      </c>
      <c r="C12" s="318">
        <v>4864815</v>
      </c>
      <c r="D12" s="203" t="s">
        <v>12</v>
      </c>
      <c r="E12" s="202" t="s">
        <v>305</v>
      </c>
      <c r="F12" s="203">
        <v>200</v>
      </c>
      <c r="G12" s="257">
        <v>999923</v>
      </c>
      <c r="H12" s="258">
        <v>999941</v>
      </c>
      <c r="I12" s="244">
        <f t="shared" si="0"/>
        <v>-18</v>
      </c>
      <c r="J12" s="244">
        <f t="shared" si="1"/>
        <v>-3600</v>
      </c>
      <c r="K12" s="244">
        <f t="shared" si="2"/>
        <v>-0.0036</v>
      </c>
      <c r="L12" s="257">
        <v>2433</v>
      </c>
      <c r="M12" s="258">
        <v>2341</v>
      </c>
      <c r="N12" s="244">
        <f>L12-M12</f>
        <v>92</v>
      </c>
      <c r="O12" s="244">
        <f t="shared" si="3"/>
        <v>18400</v>
      </c>
      <c r="P12" s="244">
        <f t="shared" si="4"/>
        <v>0.0184</v>
      </c>
      <c r="Q12" s="345"/>
    </row>
    <row r="13" spans="1:17" ht="24" customHeight="1">
      <c r="A13" s="199">
        <v>4</v>
      </c>
      <c r="B13" s="201" t="s">
        <v>199</v>
      </c>
      <c r="C13" s="318">
        <v>4864918</v>
      </c>
      <c r="D13" s="203" t="s">
        <v>12</v>
      </c>
      <c r="E13" s="202" t="s">
        <v>305</v>
      </c>
      <c r="F13" s="203">
        <v>400</v>
      </c>
      <c r="G13" s="257">
        <v>999879</v>
      </c>
      <c r="H13" s="258">
        <v>999882</v>
      </c>
      <c r="I13" s="244">
        <f t="shared" si="0"/>
        <v>-3</v>
      </c>
      <c r="J13" s="244">
        <f t="shared" si="1"/>
        <v>-1200</v>
      </c>
      <c r="K13" s="244">
        <f t="shared" si="2"/>
        <v>-0.0012</v>
      </c>
      <c r="L13" s="257">
        <v>19186</v>
      </c>
      <c r="M13" s="258">
        <v>19197</v>
      </c>
      <c r="N13" s="244">
        <f>L13-M13</f>
        <v>-11</v>
      </c>
      <c r="O13" s="244">
        <f t="shared" si="3"/>
        <v>-4400</v>
      </c>
      <c r="P13" s="244">
        <f t="shared" si="4"/>
        <v>-0.0044</v>
      </c>
      <c r="Q13" s="345"/>
    </row>
    <row r="14" spans="1:17" s="645" customFormat="1" ht="24" customHeight="1">
      <c r="A14" s="199">
        <v>5</v>
      </c>
      <c r="B14" s="201" t="s">
        <v>363</v>
      </c>
      <c r="C14" s="318">
        <v>4864894</v>
      </c>
      <c r="D14" s="203" t="s">
        <v>12</v>
      </c>
      <c r="E14" s="202" t="s">
        <v>305</v>
      </c>
      <c r="F14" s="203">
        <v>800</v>
      </c>
      <c r="G14" s="257">
        <v>999407</v>
      </c>
      <c r="H14" s="258">
        <v>999473</v>
      </c>
      <c r="I14" s="244">
        <f t="shared" si="0"/>
        <v>-66</v>
      </c>
      <c r="J14" s="244">
        <f t="shared" si="1"/>
        <v>-52800</v>
      </c>
      <c r="K14" s="244">
        <f t="shared" si="2"/>
        <v>-0.0528</v>
      </c>
      <c r="L14" s="257">
        <v>802</v>
      </c>
      <c r="M14" s="258">
        <v>812</v>
      </c>
      <c r="N14" s="244">
        <f>L14-M14</f>
        <v>-10</v>
      </c>
      <c r="O14" s="244">
        <f t="shared" si="3"/>
        <v>-8000</v>
      </c>
      <c r="P14" s="244">
        <f t="shared" si="4"/>
        <v>-0.008</v>
      </c>
      <c r="Q14" s="345"/>
    </row>
    <row r="15" spans="1:17" ht="24" customHeight="1">
      <c r="A15" s="199">
        <v>6</v>
      </c>
      <c r="B15" s="201" t="s">
        <v>362</v>
      </c>
      <c r="C15" s="318">
        <v>5128425</v>
      </c>
      <c r="D15" s="203" t="s">
        <v>12</v>
      </c>
      <c r="E15" s="202" t="s">
        <v>305</v>
      </c>
      <c r="F15" s="203">
        <v>400</v>
      </c>
      <c r="G15" s="257">
        <v>2456</v>
      </c>
      <c r="H15" s="258">
        <v>2549</v>
      </c>
      <c r="I15" s="244">
        <f t="shared" si="0"/>
        <v>-93</v>
      </c>
      <c r="J15" s="244">
        <f t="shared" si="1"/>
        <v>-37200</v>
      </c>
      <c r="K15" s="244">
        <f t="shared" si="2"/>
        <v>-0.0372</v>
      </c>
      <c r="L15" s="257">
        <v>6650</v>
      </c>
      <c r="M15" s="258">
        <v>6649</v>
      </c>
      <c r="N15" s="244">
        <f>L15-M15</f>
        <v>1</v>
      </c>
      <c r="O15" s="244">
        <f t="shared" si="3"/>
        <v>400</v>
      </c>
      <c r="P15" s="244">
        <f t="shared" si="4"/>
        <v>0.0004</v>
      </c>
      <c r="Q15" s="345"/>
    </row>
    <row r="16" spans="1:17" ht="24" customHeight="1">
      <c r="A16" s="504" t="s">
        <v>200</v>
      </c>
      <c r="B16" s="201"/>
      <c r="C16" s="318"/>
      <c r="D16" s="203"/>
      <c r="E16" s="201"/>
      <c r="F16" s="203"/>
      <c r="G16" s="257"/>
      <c r="H16" s="258"/>
      <c r="I16" s="244"/>
      <c r="J16" s="244"/>
      <c r="K16" s="244"/>
      <c r="L16" s="257"/>
      <c r="M16" s="258"/>
      <c r="N16" s="244"/>
      <c r="O16" s="244"/>
      <c r="P16" s="244"/>
      <c r="Q16" s="345"/>
    </row>
    <row r="17" spans="1:17" ht="24" customHeight="1">
      <c r="A17" s="199">
        <v>7</v>
      </c>
      <c r="B17" s="201" t="s">
        <v>213</v>
      </c>
      <c r="C17" s="318">
        <v>4865164</v>
      </c>
      <c r="D17" s="203" t="s">
        <v>12</v>
      </c>
      <c r="E17" s="202" t="s">
        <v>305</v>
      </c>
      <c r="F17" s="203">
        <v>666.667</v>
      </c>
      <c r="G17" s="257">
        <v>999821</v>
      </c>
      <c r="H17" s="258">
        <v>999866</v>
      </c>
      <c r="I17" s="244">
        <f>G17-H17</f>
        <v>-45</v>
      </c>
      <c r="J17" s="244">
        <f>$F17*I17</f>
        <v>-30000.015000000003</v>
      </c>
      <c r="K17" s="244">
        <f>J17/1000000</f>
        <v>-0.030000015</v>
      </c>
      <c r="L17" s="257">
        <v>493</v>
      </c>
      <c r="M17" s="258">
        <v>480</v>
      </c>
      <c r="N17" s="244">
        <f>L17-M17</f>
        <v>13</v>
      </c>
      <c r="O17" s="244">
        <f>$F17*N17</f>
        <v>8666.671</v>
      </c>
      <c r="P17" s="244">
        <f>O17/1000000</f>
        <v>0.008666671</v>
      </c>
      <c r="Q17" s="345"/>
    </row>
    <row r="18" spans="1:17" ht="24" customHeight="1">
      <c r="A18" s="199">
        <v>8</v>
      </c>
      <c r="B18" s="201" t="s">
        <v>212</v>
      </c>
      <c r="C18" s="318">
        <v>4864845</v>
      </c>
      <c r="D18" s="203" t="s">
        <v>12</v>
      </c>
      <c r="E18" s="202" t="s">
        <v>305</v>
      </c>
      <c r="F18" s="203">
        <v>1000</v>
      </c>
      <c r="G18" s="257">
        <v>1134</v>
      </c>
      <c r="H18" s="258">
        <v>1168</v>
      </c>
      <c r="I18" s="244">
        <f>G18-H18</f>
        <v>-34</v>
      </c>
      <c r="J18" s="244">
        <f>$F18*I18</f>
        <v>-34000</v>
      </c>
      <c r="K18" s="244">
        <f>J18/1000000</f>
        <v>-0.034</v>
      </c>
      <c r="L18" s="257">
        <v>273</v>
      </c>
      <c r="M18" s="258">
        <v>290</v>
      </c>
      <c r="N18" s="244">
        <f>L18-M18</f>
        <v>-17</v>
      </c>
      <c r="O18" s="244">
        <f>$F18*N18</f>
        <v>-17000</v>
      </c>
      <c r="P18" s="244">
        <f>O18/1000000</f>
        <v>-0.017</v>
      </c>
      <c r="Q18" s="345"/>
    </row>
    <row r="19" spans="1:17" ht="24" customHeight="1">
      <c r="A19" s="199"/>
      <c r="B19" s="201"/>
      <c r="C19" s="318"/>
      <c r="D19" s="203"/>
      <c r="E19" s="202"/>
      <c r="F19" s="203"/>
      <c r="G19" s="257"/>
      <c r="H19" s="258"/>
      <c r="I19" s="244"/>
      <c r="J19" s="244"/>
      <c r="K19" s="244"/>
      <c r="L19" s="257"/>
      <c r="M19" s="258"/>
      <c r="N19" s="244"/>
      <c r="O19" s="244"/>
      <c r="P19" s="244"/>
      <c r="Q19" s="345"/>
    </row>
    <row r="20" spans="1:17" ht="24" customHeight="1">
      <c r="A20" s="200"/>
      <c r="B20" s="505" t="s">
        <v>208</v>
      </c>
      <c r="C20" s="506"/>
      <c r="D20" s="203"/>
      <c r="E20" s="201"/>
      <c r="F20" s="217"/>
      <c r="G20" s="257"/>
      <c r="H20" s="258"/>
      <c r="I20" s="244"/>
      <c r="J20" s="244"/>
      <c r="K20" s="453">
        <f>SUM(K10:K18)</f>
        <v>-0.174320015</v>
      </c>
      <c r="L20" s="257"/>
      <c r="M20" s="258"/>
      <c r="N20" s="244"/>
      <c r="O20" s="244"/>
      <c r="P20" s="453">
        <f>SUM(P10:P19)</f>
        <v>-0.004493329000000001</v>
      </c>
      <c r="Q20" s="345"/>
    </row>
    <row r="21" spans="1:17" ht="24" customHeight="1">
      <c r="A21" s="200"/>
      <c r="B21" s="120"/>
      <c r="C21" s="506"/>
      <c r="D21" s="203"/>
      <c r="E21" s="201"/>
      <c r="F21" s="217"/>
      <c r="G21" s="257"/>
      <c r="H21" s="258"/>
      <c r="I21" s="244"/>
      <c r="J21" s="244"/>
      <c r="K21" s="244"/>
      <c r="L21" s="257"/>
      <c r="M21" s="258"/>
      <c r="N21" s="244"/>
      <c r="O21" s="244"/>
      <c r="P21" s="244"/>
      <c r="Q21" s="345"/>
    </row>
    <row r="22" spans="1:17" ht="24" customHeight="1">
      <c r="A22" s="504" t="s">
        <v>201</v>
      </c>
      <c r="B22" s="75"/>
      <c r="C22" s="508"/>
      <c r="D22" s="217"/>
      <c r="E22" s="75"/>
      <c r="F22" s="217"/>
      <c r="G22" s="257"/>
      <c r="H22" s="258"/>
      <c r="I22" s="244"/>
      <c r="J22" s="244"/>
      <c r="K22" s="244"/>
      <c r="L22" s="257"/>
      <c r="M22" s="258"/>
      <c r="N22" s="244"/>
      <c r="O22" s="244"/>
      <c r="P22" s="244"/>
      <c r="Q22" s="345"/>
    </row>
    <row r="23" spans="1:17" ht="24" customHeight="1">
      <c r="A23" s="200"/>
      <c r="B23" s="75"/>
      <c r="C23" s="508"/>
      <c r="D23" s="217"/>
      <c r="E23" s="75"/>
      <c r="F23" s="217"/>
      <c r="G23" s="257"/>
      <c r="H23" s="258"/>
      <c r="I23" s="244"/>
      <c r="J23" s="244"/>
      <c r="K23" s="244"/>
      <c r="L23" s="257"/>
      <c r="M23" s="258"/>
      <c r="N23" s="244"/>
      <c r="O23" s="244"/>
      <c r="P23" s="244"/>
      <c r="Q23" s="345"/>
    </row>
    <row r="24" spans="1:17" s="645" customFormat="1" ht="24" customHeight="1">
      <c r="A24" s="199">
        <v>9</v>
      </c>
      <c r="B24" s="75" t="s">
        <v>202</v>
      </c>
      <c r="C24" s="318">
        <v>4865065</v>
      </c>
      <c r="D24" s="217" t="s">
        <v>12</v>
      </c>
      <c r="E24" s="202" t="s">
        <v>305</v>
      </c>
      <c r="F24" s="203">
        <v>100</v>
      </c>
      <c r="G24" s="257">
        <v>3437</v>
      </c>
      <c r="H24" s="258">
        <v>3437</v>
      </c>
      <c r="I24" s="244">
        <f aca="true" t="shared" si="5" ref="I24:I30">G24-H24</f>
        <v>0</v>
      </c>
      <c r="J24" s="244">
        <f aca="true" t="shared" si="6" ref="J24:J30">$F24*I24</f>
        <v>0</v>
      </c>
      <c r="K24" s="244">
        <f aca="true" t="shared" si="7" ref="K24:K30">J24/1000000</f>
        <v>0</v>
      </c>
      <c r="L24" s="257">
        <v>34489</v>
      </c>
      <c r="M24" s="258">
        <v>34489</v>
      </c>
      <c r="N24" s="244">
        <f aca="true" t="shared" si="8" ref="N24:N30">L24-M24</f>
        <v>0</v>
      </c>
      <c r="O24" s="244">
        <f aca="true" t="shared" si="9" ref="O24:O30">$F24*N24</f>
        <v>0</v>
      </c>
      <c r="P24" s="244">
        <f aca="true" t="shared" si="10" ref="P24:P30">O24/1000000</f>
        <v>0</v>
      </c>
      <c r="Q24" s="345"/>
    </row>
    <row r="25" spans="1:17" ht="24" customHeight="1">
      <c r="A25" s="199">
        <v>10</v>
      </c>
      <c r="B25" s="75" t="s">
        <v>203</v>
      </c>
      <c r="C25" s="318">
        <v>4902519</v>
      </c>
      <c r="D25" s="217" t="s">
        <v>12</v>
      </c>
      <c r="E25" s="202" t="s">
        <v>305</v>
      </c>
      <c r="F25" s="203">
        <v>37.5</v>
      </c>
      <c r="G25" s="257">
        <v>4212</v>
      </c>
      <c r="H25" s="258">
        <v>4206</v>
      </c>
      <c r="I25" s="244">
        <f t="shared" si="5"/>
        <v>6</v>
      </c>
      <c r="J25" s="244">
        <f t="shared" si="6"/>
        <v>225</v>
      </c>
      <c r="K25" s="244">
        <f t="shared" si="7"/>
        <v>0.000225</v>
      </c>
      <c r="L25" s="257">
        <v>41179</v>
      </c>
      <c r="M25" s="258">
        <v>40390</v>
      </c>
      <c r="N25" s="244">
        <f t="shared" si="8"/>
        <v>789</v>
      </c>
      <c r="O25" s="244">
        <f t="shared" si="9"/>
        <v>29587.5</v>
      </c>
      <c r="P25" s="244">
        <f t="shared" si="10"/>
        <v>0.0295875</v>
      </c>
      <c r="Q25" s="345"/>
    </row>
    <row r="26" spans="1:17" ht="24" customHeight="1">
      <c r="A26" s="199">
        <v>11</v>
      </c>
      <c r="B26" s="75" t="s">
        <v>204</v>
      </c>
      <c r="C26" s="318">
        <v>4865067</v>
      </c>
      <c r="D26" s="217" t="s">
        <v>12</v>
      </c>
      <c r="E26" s="202" t="s">
        <v>305</v>
      </c>
      <c r="F26" s="203">
        <v>100</v>
      </c>
      <c r="G26" s="257">
        <v>79</v>
      </c>
      <c r="H26" s="258">
        <v>79</v>
      </c>
      <c r="I26" s="244">
        <f t="shared" si="5"/>
        <v>0</v>
      </c>
      <c r="J26" s="244">
        <f t="shared" si="6"/>
        <v>0</v>
      </c>
      <c r="K26" s="244">
        <f t="shared" si="7"/>
        <v>0</v>
      </c>
      <c r="L26" s="257">
        <v>1692</v>
      </c>
      <c r="M26" s="258">
        <v>1692</v>
      </c>
      <c r="N26" s="244">
        <f t="shared" si="8"/>
        <v>0</v>
      </c>
      <c r="O26" s="244">
        <f t="shared" si="9"/>
        <v>0</v>
      </c>
      <c r="P26" s="244">
        <f t="shared" si="10"/>
        <v>0</v>
      </c>
      <c r="Q26" s="345"/>
    </row>
    <row r="27" spans="1:17" ht="24" customHeight="1">
      <c r="A27" s="199">
        <v>12</v>
      </c>
      <c r="B27" s="75" t="s">
        <v>205</v>
      </c>
      <c r="C27" s="318">
        <v>4902562</v>
      </c>
      <c r="D27" s="217" t="s">
        <v>12</v>
      </c>
      <c r="E27" s="202" t="s">
        <v>305</v>
      </c>
      <c r="F27" s="203">
        <v>75</v>
      </c>
      <c r="G27" s="257">
        <v>4406</v>
      </c>
      <c r="H27" s="258">
        <v>4406</v>
      </c>
      <c r="I27" s="244">
        <f t="shared" si="5"/>
        <v>0</v>
      </c>
      <c r="J27" s="244">
        <f t="shared" si="6"/>
        <v>0</v>
      </c>
      <c r="K27" s="244">
        <f t="shared" si="7"/>
        <v>0</v>
      </c>
      <c r="L27" s="257">
        <v>60330</v>
      </c>
      <c r="M27" s="258">
        <v>60329</v>
      </c>
      <c r="N27" s="244">
        <f t="shared" si="8"/>
        <v>1</v>
      </c>
      <c r="O27" s="244">
        <f t="shared" si="9"/>
        <v>75</v>
      </c>
      <c r="P27" s="244">
        <f t="shared" si="10"/>
        <v>7.5E-05</v>
      </c>
      <c r="Q27" s="353"/>
    </row>
    <row r="28" spans="1:17" ht="19.5" customHeight="1">
      <c r="A28" s="199">
        <v>13</v>
      </c>
      <c r="B28" s="75" t="s">
        <v>205</v>
      </c>
      <c r="C28" s="376">
        <v>4865081</v>
      </c>
      <c r="D28" s="591" t="s">
        <v>12</v>
      </c>
      <c r="E28" s="202" t="s">
        <v>305</v>
      </c>
      <c r="F28" s="592">
        <v>100</v>
      </c>
      <c r="G28" s="257">
        <v>0</v>
      </c>
      <c r="H28" s="258">
        <v>0</v>
      </c>
      <c r="I28" s="244">
        <f t="shared" si="5"/>
        <v>0</v>
      </c>
      <c r="J28" s="244">
        <f t="shared" si="6"/>
        <v>0</v>
      </c>
      <c r="K28" s="244">
        <f t="shared" si="7"/>
        <v>0</v>
      </c>
      <c r="L28" s="257">
        <v>27</v>
      </c>
      <c r="M28" s="258">
        <v>27</v>
      </c>
      <c r="N28" s="244">
        <f t="shared" si="8"/>
        <v>0</v>
      </c>
      <c r="O28" s="244">
        <f t="shared" si="9"/>
        <v>0</v>
      </c>
      <c r="P28" s="244">
        <f t="shared" si="10"/>
        <v>0</v>
      </c>
      <c r="Q28" s="357"/>
    </row>
    <row r="29" spans="1:17" ht="24" customHeight="1">
      <c r="A29" s="199">
        <v>14</v>
      </c>
      <c r="B29" s="75" t="s">
        <v>206</v>
      </c>
      <c r="C29" s="318">
        <v>4902552</v>
      </c>
      <c r="D29" s="217" t="s">
        <v>12</v>
      </c>
      <c r="E29" s="202" t="s">
        <v>305</v>
      </c>
      <c r="F29" s="593">
        <v>75</v>
      </c>
      <c r="G29" s="257">
        <v>783</v>
      </c>
      <c r="H29" s="258">
        <v>783</v>
      </c>
      <c r="I29" s="244">
        <f t="shared" si="5"/>
        <v>0</v>
      </c>
      <c r="J29" s="244">
        <f t="shared" si="6"/>
        <v>0</v>
      </c>
      <c r="K29" s="244">
        <f t="shared" si="7"/>
        <v>0</v>
      </c>
      <c r="L29" s="257">
        <v>5958</v>
      </c>
      <c r="M29" s="258">
        <v>6153</v>
      </c>
      <c r="N29" s="244">
        <f t="shared" si="8"/>
        <v>-195</v>
      </c>
      <c r="O29" s="244">
        <f t="shared" si="9"/>
        <v>-14625</v>
      </c>
      <c r="P29" s="244">
        <f t="shared" si="10"/>
        <v>-0.014625</v>
      </c>
      <c r="Q29" s="345"/>
    </row>
    <row r="30" spans="1:17" ht="24" customHeight="1">
      <c r="A30" s="199">
        <v>15</v>
      </c>
      <c r="B30" s="75" t="s">
        <v>206</v>
      </c>
      <c r="C30" s="318">
        <v>4865075</v>
      </c>
      <c r="D30" s="217" t="s">
        <v>12</v>
      </c>
      <c r="E30" s="202" t="s">
        <v>305</v>
      </c>
      <c r="F30" s="203">
        <v>100</v>
      </c>
      <c r="G30" s="257">
        <v>10286</v>
      </c>
      <c r="H30" s="258">
        <v>10285</v>
      </c>
      <c r="I30" s="244">
        <f t="shared" si="5"/>
        <v>1</v>
      </c>
      <c r="J30" s="244">
        <f t="shared" si="6"/>
        <v>100</v>
      </c>
      <c r="K30" s="244">
        <f t="shared" si="7"/>
        <v>0.0001</v>
      </c>
      <c r="L30" s="257">
        <v>8427</v>
      </c>
      <c r="M30" s="258">
        <v>8104</v>
      </c>
      <c r="N30" s="244">
        <f t="shared" si="8"/>
        <v>323</v>
      </c>
      <c r="O30" s="244">
        <f t="shared" si="9"/>
        <v>32300</v>
      </c>
      <c r="P30" s="244">
        <f t="shared" si="10"/>
        <v>0.0323</v>
      </c>
      <c r="Q30" s="352"/>
    </row>
    <row r="31" spans="1:17" ht="19.5" customHeight="1" thickBot="1">
      <c r="A31" s="59"/>
      <c r="B31" s="60"/>
      <c r="C31" s="61"/>
      <c r="D31" s="62"/>
      <c r="E31" s="63"/>
      <c r="F31" s="63"/>
      <c r="G31" s="64"/>
      <c r="H31" s="378"/>
      <c r="I31" s="378"/>
      <c r="J31" s="378"/>
      <c r="K31" s="509"/>
      <c r="L31" s="510"/>
      <c r="M31" s="378"/>
      <c r="N31" s="378"/>
      <c r="O31" s="378"/>
      <c r="P31" s="511"/>
      <c r="Q31" s="417"/>
    </row>
    <row r="32" spans="1:16" ht="13.5" thickTop="1">
      <c r="A32" s="58"/>
      <c r="B32" s="66"/>
      <c r="C32" s="51"/>
      <c r="D32" s="53"/>
      <c r="E32" s="52"/>
      <c r="F32" s="52"/>
      <c r="G32" s="67"/>
      <c r="H32" s="476"/>
      <c r="I32" s="305"/>
      <c r="J32" s="305"/>
      <c r="K32" s="501"/>
      <c r="L32" s="476"/>
      <c r="M32" s="476"/>
      <c r="N32" s="305"/>
      <c r="O32" s="305"/>
      <c r="P32" s="512"/>
    </row>
    <row r="33" spans="1:16" ht="12.75">
      <c r="A33" s="58"/>
      <c r="B33" s="66"/>
      <c r="C33" s="51"/>
      <c r="D33" s="53"/>
      <c r="E33" s="52"/>
      <c r="F33" s="52"/>
      <c r="G33" s="67"/>
      <c r="H33" s="476"/>
      <c r="I33" s="305"/>
      <c r="J33" s="305"/>
      <c r="K33" s="501"/>
      <c r="L33" s="476"/>
      <c r="M33" s="476"/>
      <c r="N33" s="305"/>
      <c r="O33" s="305"/>
      <c r="P33" s="512"/>
    </row>
    <row r="34" spans="1:16" ht="12.75">
      <c r="A34" s="476"/>
      <c r="B34" s="375"/>
      <c r="C34" s="375"/>
      <c r="D34" s="375"/>
      <c r="E34" s="375"/>
      <c r="F34" s="375"/>
      <c r="G34" s="375"/>
      <c r="H34" s="375"/>
      <c r="I34" s="375"/>
      <c r="J34" s="375"/>
      <c r="K34" s="513"/>
      <c r="L34" s="375"/>
      <c r="M34" s="375"/>
      <c r="N34" s="375"/>
      <c r="O34" s="375"/>
      <c r="P34" s="514"/>
    </row>
    <row r="35" spans="1:16" ht="20.25">
      <c r="A35" s="135"/>
      <c r="B35" s="505" t="s">
        <v>207</v>
      </c>
      <c r="C35" s="515"/>
      <c r="D35" s="515"/>
      <c r="E35" s="515"/>
      <c r="F35" s="515"/>
      <c r="G35" s="515"/>
      <c r="H35" s="515"/>
      <c r="I35" s="515"/>
      <c r="J35" s="515"/>
      <c r="K35" s="832">
        <f>SUM(K24:K31)</f>
        <v>0.000325</v>
      </c>
      <c r="L35" s="516"/>
      <c r="M35" s="516"/>
      <c r="N35" s="516"/>
      <c r="O35" s="516"/>
      <c r="P35" s="507">
        <f>SUM(P24:P31)</f>
        <v>0.0473375</v>
      </c>
    </row>
    <row r="36" spans="1:16" ht="20.25">
      <c r="A36" s="81"/>
      <c r="B36" s="505" t="s">
        <v>208</v>
      </c>
      <c r="C36" s="508"/>
      <c r="D36" s="508"/>
      <c r="E36" s="508"/>
      <c r="F36" s="508"/>
      <c r="G36" s="508"/>
      <c r="H36" s="508"/>
      <c r="I36" s="508"/>
      <c r="J36" s="508"/>
      <c r="K36" s="517">
        <f>K20</f>
        <v>-0.174320015</v>
      </c>
      <c r="L36" s="516"/>
      <c r="M36" s="516"/>
      <c r="N36" s="516"/>
      <c r="O36" s="516"/>
      <c r="P36" s="517">
        <f>P20</f>
        <v>-0.004493329000000001</v>
      </c>
    </row>
    <row r="37" spans="1:16" ht="18">
      <c r="A37" s="81"/>
      <c r="B37" s="75"/>
      <c r="C37" s="78"/>
      <c r="D37" s="78"/>
      <c r="E37" s="78"/>
      <c r="F37" s="78"/>
      <c r="G37" s="78"/>
      <c r="H37" s="78"/>
      <c r="I37" s="78"/>
      <c r="J37" s="78"/>
      <c r="K37" s="518"/>
      <c r="L37" s="519"/>
      <c r="M37" s="519"/>
      <c r="N37" s="519"/>
      <c r="O37" s="519"/>
      <c r="P37" s="520"/>
    </row>
    <row r="38" spans="1:16" ht="3" customHeight="1">
      <c r="A38" s="81"/>
      <c r="B38" s="75"/>
      <c r="C38" s="78"/>
      <c r="D38" s="78"/>
      <c r="E38" s="78"/>
      <c r="F38" s="78"/>
      <c r="G38" s="78"/>
      <c r="H38" s="78"/>
      <c r="I38" s="78"/>
      <c r="J38" s="78"/>
      <c r="K38" s="518"/>
      <c r="L38" s="519"/>
      <c r="M38" s="519"/>
      <c r="N38" s="519"/>
      <c r="O38" s="519"/>
      <c r="P38" s="520"/>
    </row>
    <row r="39" spans="1:16" ht="23.25">
      <c r="A39" s="81"/>
      <c r="B39" s="302" t="s">
        <v>210</v>
      </c>
      <c r="C39" s="521"/>
      <c r="D39" s="3"/>
      <c r="E39" s="3"/>
      <c r="F39" s="3"/>
      <c r="G39" s="3"/>
      <c r="H39" s="3"/>
      <c r="I39" s="3"/>
      <c r="J39" s="3"/>
      <c r="K39" s="522">
        <f>SUM(K35:K38)</f>
        <v>-0.173995015</v>
      </c>
      <c r="L39" s="523"/>
      <c r="M39" s="523"/>
      <c r="N39" s="523"/>
      <c r="O39" s="523"/>
      <c r="P39" s="524">
        <f>SUM(P35:P38)</f>
        <v>0.042844171</v>
      </c>
    </row>
    <row r="40" ht="12.75">
      <c r="K40" s="525"/>
    </row>
    <row r="41" ht="13.5" thickBot="1">
      <c r="K41" s="525"/>
    </row>
    <row r="42" spans="1:17" ht="12.75">
      <c r="A42" s="423"/>
      <c r="B42" s="424"/>
      <c r="C42" s="424"/>
      <c r="D42" s="424"/>
      <c r="E42" s="424"/>
      <c r="F42" s="424"/>
      <c r="G42" s="424"/>
      <c r="H42" s="418"/>
      <c r="I42" s="418"/>
      <c r="J42" s="418"/>
      <c r="K42" s="418"/>
      <c r="L42" s="418"/>
      <c r="M42" s="418"/>
      <c r="N42" s="418"/>
      <c r="O42" s="418"/>
      <c r="P42" s="418"/>
      <c r="Q42" s="419"/>
    </row>
    <row r="43" spans="1:17" ht="23.25">
      <c r="A43" s="425" t="s">
        <v>286</v>
      </c>
      <c r="B43" s="426"/>
      <c r="C43" s="426"/>
      <c r="D43" s="426"/>
      <c r="E43" s="426"/>
      <c r="F43" s="426"/>
      <c r="G43" s="426"/>
      <c r="H43" s="368"/>
      <c r="I43" s="368"/>
      <c r="J43" s="368"/>
      <c r="K43" s="368"/>
      <c r="L43" s="368"/>
      <c r="M43" s="368"/>
      <c r="N43" s="368"/>
      <c r="O43" s="368"/>
      <c r="P43" s="368"/>
      <c r="Q43" s="420"/>
    </row>
    <row r="44" spans="1:17" ht="12.75">
      <c r="A44" s="427"/>
      <c r="B44" s="426"/>
      <c r="C44" s="426"/>
      <c r="D44" s="426"/>
      <c r="E44" s="426"/>
      <c r="F44" s="426"/>
      <c r="G44" s="426"/>
      <c r="H44" s="368"/>
      <c r="I44" s="368"/>
      <c r="J44" s="368"/>
      <c r="K44" s="368"/>
      <c r="L44" s="368"/>
      <c r="M44" s="368"/>
      <c r="N44" s="368"/>
      <c r="O44" s="368"/>
      <c r="P44" s="368"/>
      <c r="Q44" s="420"/>
    </row>
    <row r="45" spans="1:17" ht="18">
      <c r="A45" s="428"/>
      <c r="B45" s="429"/>
      <c r="C45" s="429"/>
      <c r="D45" s="429"/>
      <c r="E45" s="429"/>
      <c r="F45" s="429"/>
      <c r="G45" s="429"/>
      <c r="H45" s="368"/>
      <c r="I45" s="368"/>
      <c r="J45" s="416"/>
      <c r="K45" s="526" t="s">
        <v>298</v>
      </c>
      <c r="L45" s="368"/>
      <c r="M45" s="368"/>
      <c r="N45" s="368"/>
      <c r="O45" s="368"/>
      <c r="P45" s="526" t="s">
        <v>299</v>
      </c>
      <c r="Q45" s="420"/>
    </row>
    <row r="46" spans="1:17" ht="12.75">
      <c r="A46" s="431"/>
      <c r="B46" s="81"/>
      <c r="C46" s="81"/>
      <c r="D46" s="81"/>
      <c r="E46" s="81"/>
      <c r="F46" s="81"/>
      <c r="G46" s="81"/>
      <c r="H46" s="368"/>
      <c r="I46" s="368"/>
      <c r="J46" s="368"/>
      <c r="K46" s="368"/>
      <c r="L46" s="368"/>
      <c r="M46" s="368"/>
      <c r="N46" s="368"/>
      <c r="O46" s="368"/>
      <c r="P46" s="368"/>
      <c r="Q46" s="420"/>
    </row>
    <row r="47" spans="1:17" ht="12.75">
      <c r="A47" s="431"/>
      <c r="B47" s="81"/>
      <c r="C47" s="81"/>
      <c r="D47" s="81"/>
      <c r="E47" s="81"/>
      <c r="F47" s="81"/>
      <c r="G47" s="81"/>
      <c r="H47" s="368"/>
      <c r="I47" s="368"/>
      <c r="J47" s="368"/>
      <c r="K47" s="368"/>
      <c r="L47" s="368"/>
      <c r="M47" s="368"/>
      <c r="N47" s="368"/>
      <c r="O47" s="368"/>
      <c r="P47" s="368"/>
      <c r="Q47" s="420"/>
    </row>
    <row r="48" spans="1:17" ht="23.25">
      <c r="A48" s="425" t="s">
        <v>289</v>
      </c>
      <c r="B48" s="433"/>
      <c r="C48" s="433"/>
      <c r="D48" s="434"/>
      <c r="E48" s="434"/>
      <c r="F48" s="435"/>
      <c r="G48" s="434"/>
      <c r="H48" s="368"/>
      <c r="I48" s="368"/>
      <c r="J48" s="368"/>
      <c r="K48" s="527">
        <f>K39</f>
        <v>-0.173995015</v>
      </c>
      <c r="L48" s="429" t="s">
        <v>287</v>
      </c>
      <c r="M48" s="368"/>
      <c r="N48" s="368"/>
      <c r="O48" s="368"/>
      <c r="P48" s="527">
        <f>P39</f>
        <v>0.042844171</v>
      </c>
      <c r="Q48" s="820" t="s">
        <v>287</v>
      </c>
    </row>
    <row r="49" spans="1:17" ht="23.25">
      <c r="A49" s="528"/>
      <c r="B49" s="439"/>
      <c r="C49" s="439"/>
      <c r="D49" s="426"/>
      <c r="E49" s="426"/>
      <c r="F49" s="440"/>
      <c r="G49" s="426"/>
      <c r="H49" s="368"/>
      <c r="I49" s="368"/>
      <c r="J49" s="368"/>
      <c r="K49" s="523"/>
      <c r="L49" s="488"/>
      <c r="M49" s="368"/>
      <c r="N49" s="368"/>
      <c r="O49" s="368"/>
      <c r="P49" s="523"/>
      <c r="Q49" s="821"/>
    </row>
    <row r="50" spans="1:17" ht="23.25">
      <c r="A50" s="529" t="s">
        <v>288</v>
      </c>
      <c r="B50" s="38"/>
      <c r="C50" s="38"/>
      <c r="D50" s="426"/>
      <c r="E50" s="426"/>
      <c r="F50" s="443"/>
      <c r="G50" s="434"/>
      <c r="H50" s="368"/>
      <c r="I50" s="368"/>
      <c r="J50" s="368"/>
      <c r="K50" s="527">
        <f>'STEPPED UP GENCO'!K76</f>
        <v>-0.08911453539999999</v>
      </c>
      <c r="L50" s="429" t="s">
        <v>287</v>
      </c>
      <c r="M50" s="368"/>
      <c r="N50" s="368"/>
      <c r="O50" s="368"/>
      <c r="P50" s="527">
        <f>'STEPPED UP GENCO'!P76</f>
        <v>0</v>
      </c>
      <c r="Q50" s="820" t="s">
        <v>287</v>
      </c>
    </row>
    <row r="51" spans="1:17" ht="6.75" customHeight="1">
      <c r="A51" s="444"/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420"/>
    </row>
    <row r="52" spans="1:17" ht="6.75" customHeight="1">
      <c r="A52" s="444"/>
      <c r="B52" s="368"/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420"/>
    </row>
    <row r="53" spans="1:17" ht="6.75" customHeight="1">
      <c r="A53" s="444"/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420"/>
    </row>
    <row r="54" spans="1:17" ht="26.25" customHeight="1" thickBot="1">
      <c r="A54" s="445"/>
      <c r="B54" s="421"/>
      <c r="C54" s="421"/>
      <c r="D54" s="421"/>
      <c r="E54" s="421"/>
      <c r="F54" s="421"/>
      <c r="G54" s="421"/>
      <c r="H54" s="446"/>
      <c r="I54" s="446"/>
      <c r="J54" s="822" t="s">
        <v>290</v>
      </c>
      <c r="K54" s="823">
        <f>SUM(K48:K53)</f>
        <v>-0.2631095504</v>
      </c>
      <c r="L54" s="824" t="s">
        <v>287</v>
      </c>
      <c r="M54" s="825"/>
      <c r="N54" s="825"/>
      <c r="O54" s="825"/>
      <c r="P54" s="823">
        <f>SUM(P48:P53)</f>
        <v>0.042844171</v>
      </c>
      <c r="Q54" s="826" t="s">
        <v>287</v>
      </c>
    </row>
    <row r="55" spans="1:17" ht="3" customHeight="1" thickBot="1">
      <c r="A55" s="445"/>
      <c r="B55" s="421"/>
      <c r="C55" s="421"/>
      <c r="D55" s="421"/>
      <c r="E55" s="421"/>
      <c r="F55" s="421"/>
      <c r="G55" s="421"/>
      <c r="H55" s="421"/>
      <c r="I55" s="421"/>
      <c r="J55" s="421"/>
      <c r="K55" s="421"/>
      <c r="L55" s="421"/>
      <c r="M55" s="421"/>
      <c r="N55" s="421"/>
      <c r="O55" s="421"/>
      <c r="P55" s="421"/>
      <c r="Q55" s="422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="118" zoomScaleSheetLayoutView="118" zoomScalePageLayoutView="0" workbookViewId="0" topLeftCell="A1">
      <selection activeCell="N23" sqref="N23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6.28125" style="0" customWidth="1"/>
    <col min="6" max="6" width="4.8515625" style="0" customWidth="1"/>
    <col min="7" max="7" width="8.421875" style="0" customWidth="1"/>
    <col min="8" max="8" width="8.7109375" style="0" customWidth="1"/>
    <col min="9" max="9" width="4.8515625" style="0" customWidth="1"/>
    <col min="10" max="10" width="6.7109375" style="0" customWidth="1"/>
    <col min="11" max="12" width="8.421875" style="0" customWidth="1"/>
    <col min="13" max="13" width="8.57421875" style="0" customWidth="1"/>
    <col min="14" max="14" width="6.140625" style="0" customWidth="1"/>
    <col min="15" max="15" width="6.8515625" style="0" customWidth="1"/>
    <col min="16" max="16" width="8.57421875" style="0" customWidth="1"/>
    <col min="17" max="17" width="8.140625" style="0" customWidth="1"/>
    <col min="18" max="18" width="1.1484375" style="0" hidden="1" customWidth="1"/>
  </cols>
  <sheetData>
    <row r="1" spans="1:17" ht="12.75">
      <c r="A1" s="553" t="s">
        <v>214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</row>
    <row r="2" spans="1:17" ht="12.75">
      <c r="A2" s="555" t="s">
        <v>215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874" t="str">
        <f>NDPL!Q1</f>
        <v>JANUARY-2023</v>
      </c>
      <c r="Q2" s="874"/>
    </row>
    <row r="3" spans="1:17" ht="12.75">
      <c r="A3" s="555" t="s">
        <v>407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</row>
    <row r="4" spans="1:17" ht="13.5" thickBot="1">
      <c r="A4" s="554"/>
      <c r="B4" s="554"/>
      <c r="C4" s="554"/>
      <c r="D4" s="554"/>
      <c r="E4" s="554"/>
      <c r="F4" s="554"/>
      <c r="G4" s="556"/>
      <c r="H4" s="556"/>
      <c r="I4" s="557" t="s">
        <v>354</v>
      </c>
      <c r="J4" s="556"/>
      <c r="K4" s="556"/>
      <c r="L4" s="556"/>
      <c r="M4" s="556"/>
      <c r="N4" s="557" t="s">
        <v>355</v>
      </c>
      <c r="O4" s="556"/>
      <c r="P4" s="556"/>
      <c r="Q4" s="554"/>
    </row>
    <row r="5" spans="1:17" s="611" customFormat="1" ht="46.5" thickBot="1" thickTop="1">
      <c r="A5" s="607" t="s">
        <v>8</v>
      </c>
      <c r="B5" s="609" t="s">
        <v>9</v>
      </c>
      <c r="C5" s="608" t="s">
        <v>1</v>
      </c>
      <c r="D5" s="608" t="s">
        <v>2</v>
      </c>
      <c r="E5" s="608" t="s">
        <v>3</v>
      </c>
      <c r="F5" s="608" t="s">
        <v>10</v>
      </c>
      <c r="G5" s="607" t="str">
        <f>NDPL!G5</f>
        <v>FINAL READING 31/01/2023</v>
      </c>
      <c r="H5" s="608" t="str">
        <f>NDPL!H5</f>
        <v>INTIAL READING 01/01/2023</v>
      </c>
      <c r="I5" s="608" t="s">
        <v>4</v>
      </c>
      <c r="J5" s="608" t="s">
        <v>5</v>
      </c>
      <c r="K5" s="608" t="s">
        <v>6</v>
      </c>
      <c r="L5" s="607" t="str">
        <f>NDPL!G5</f>
        <v>FINAL READING 31/01/2023</v>
      </c>
      <c r="M5" s="608" t="str">
        <f>NDPL!H5</f>
        <v>INTIAL READING 01/01/2023</v>
      </c>
      <c r="N5" s="608" t="s">
        <v>4</v>
      </c>
      <c r="O5" s="608" t="s">
        <v>5</v>
      </c>
      <c r="P5" s="608" t="s">
        <v>6</v>
      </c>
      <c r="Q5" s="610" t="s">
        <v>270</v>
      </c>
    </row>
    <row r="6" spans="1:17" ht="14.25" thickBot="1" thickTop="1">
      <c r="A6" s="554"/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</row>
    <row r="7" spans="1:17" ht="13.5" thickTop="1">
      <c r="A7" s="558" t="s">
        <v>406</v>
      </c>
      <c r="B7" s="559"/>
      <c r="C7" s="560"/>
      <c r="D7" s="560"/>
      <c r="E7" s="560"/>
      <c r="F7" s="827"/>
      <c r="G7" s="561"/>
      <c r="H7" s="562"/>
      <c r="I7" s="562"/>
      <c r="J7" s="562"/>
      <c r="K7" s="563"/>
      <c r="L7" s="564"/>
      <c r="M7" s="560"/>
      <c r="N7" s="562"/>
      <c r="O7" s="562"/>
      <c r="P7" s="565"/>
      <c r="Q7" s="566"/>
    </row>
    <row r="8" spans="1:17" ht="12.75">
      <c r="A8" s="567" t="s">
        <v>196</v>
      </c>
      <c r="B8" s="556"/>
      <c r="C8" s="556"/>
      <c r="D8" s="556"/>
      <c r="E8" s="556"/>
      <c r="F8" s="828"/>
      <c r="G8" s="568"/>
      <c r="H8" s="569"/>
      <c r="I8" s="570"/>
      <c r="J8" s="570"/>
      <c r="K8" s="571"/>
      <c r="L8" s="572"/>
      <c r="M8" s="570"/>
      <c r="N8" s="570"/>
      <c r="O8" s="570"/>
      <c r="P8" s="573"/>
      <c r="Q8" s="366"/>
    </row>
    <row r="9" spans="1:17" ht="12.75">
      <c r="A9" s="574" t="s">
        <v>408</v>
      </c>
      <c r="B9" s="556"/>
      <c r="C9" s="556"/>
      <c r="D9" s="556"/>
      <c r="E9" s="556"/>
      <c r="F9" s="828"/>
      <c r="G9" s="568"/>
      <c r="H9" s="569"/>
      <c r="I9" s="570"/>
      <c r="J9" s="570"/>
      <c r="K9" s="571"/>
      <c r="L9" s="572"/>
      <c r="M9" s="570"/>
      <c r="N9" s="570"/>
      <c r="O9" s="570"/>
      <c r="P9" s="573"/>
      <c r="Q9" s="366"/>
    </row>
    <row r="10" spans="1:17" s="341" customFormat="1" ht="12.75">
      <c r="A10" s="575">
        <v>1</v>
      </c>
      <c r="B10" s="624" t="s">
        <v>429</v>
      </c>
      <c r="C10" s="813">
        <v>4864952</v>
      </c>
      <c r="D10" s="789" t="s">
        <v>12</v>
      </c>
      <c r="E10" s="605" t="s">
        <v>305</v>
      </c>
      <c r="F10" s="829">
        <v>625</v>
      </c>
      <c r="G10" s="575">
        <v>992003</v>
      </c>
      <c r="H10" s="45">
        <v>992007</v>
      </c>
      <c r="I10" s="45">
        <f>G10-H10</f>
        <v>-4</v>
      </c>
      <c r="J10" s="45">
        <f>$F10*I10</f>
        <v>-2500</v>
      </c>
      <c r="K10" s="45">
        <f>J10/1000000</f>
        <v>-0.0025</v>
      </c>
      <c r="L10" s="575">
        <v>553</v>
      </c>
      <c r="M10" s="45">
        <v>521</v>
      </c>
      <c r="N10" s="45">
        <f>L10-M10</f>
        <v>32</v>
      </c>
      <c r="O10" s="45">
        <f>$F10*N10</f>
        <v>20000</v>
      </c>
      <c r="P10" s="45">
        <f>O10/1000000</f>
        <v>0.02</v>
      </c>
      <c r="Q10" s="366"/>
    </row>
    <row r="11" spans="1:17" s="645" customFormat="1" ht="12.75">
      <c r="A11" s="575">
        <v>2</v>
      </c>
      <c r="B11" s="624" t="s">
        <v>430</v>
      </c>
      <c r="C11" s="813">
        <v>4865039</v>
      </c>
      <c r="D11" s="789" t="s">
        <v>12</v>
      </c>
      <c r="E11" s="605" t="s">
        <v>305</v>
      </c>
      <c r="F11" s="829">
        <v>500</v>
      </c>
      <c r="G11" s="575">
        <v>999658</v>
      </c>
      <c r="H11" s="45">
        <v>999721</v>
      </c>
      <c r="I11" s="45">
        <f>G11-H11</f>
        <v>-63</v>
      </c>
      <c r="J11" s="45">
        <f>$F11*I11</f>
        <v>-31500</v>
      </c>
      <c r="K11" s="45">
        <f>J11/1000000</f>
        <v>-0.0315</v>
      </c>
      <c r="L11" s="575">
        <v>223</v>
      </c>
      <c r="M11" s="45">
        <v>216</v>
      </c>
      <c r="N11" s="45">
        <f>L11-M11</f>
        <v>7</v>
      </c>
      <c r="O11" s="45">
        <f>$F11*N11</f>
        <v>3500</v>
      </c>
      <c r="P11" s="45">
        <f>O11/1000000</f>
        <v>0.0035</v>
      </c>
      <c r="Q11" s="366"/>
    </row>
    <row r="12" spans="1:17" ht="12.75">
      <c r="A12" s="567" t="s">
        <v>110</v>
      </c>
      <c r="B12" s="567"/>
      <c r="C12" s="813"/>
      <c r="D12" s="789"/>
      <c r="E12" s="605"/>
      <c r="F12" s="829"/>
      <c r="G12" s="575"/>
      <c r="H12" s="45"/>
      <c r="I12" s="45"/>
      <c r="J12" s="45"/>
      <c r="K12" s="45"/>
      <c r="L12" s="575"/>
      <c r="M12" s="45"/>
      <c r="N12" s="45"/>
      <c r="O12" s="45"/>
      <c r="P12" s="45"/>
      <c r="Q12" s="366"/>
    </row>
    <row r="13" spans="1:17" s="341" customFormat="1" ht="12.75">
      <c r="A13" s="575">
        <v>1</v>
      </c>
      <c r="B13" s="624" t="s">
        <v>429</v>
      </c>
      <c r="C13" s="813">
        <v>4864994</v>
      </c>
      <c r="D13" s="789" t="s">
        <v>12</v>
      </c>
      <c r="E13" s="605" t="s">
        <v>305</v>
      </c>
      <c r="F13" s="829">
        <v>800</v>
      </c>
      <c r="G13" s="575">
        <v>1201</v>
      </c>
      <c r="H13" s="45">
        <v>983</v>
      </c>
      <c r="I13" s="45">
        <f>G13-H13</f>
        <v>218</v>
      </c>
      <c r="J13" s="45">
        <f>$F13*I13</f>
        <v>174400</v>
      </c>
      <c r="K13" s="45">
        <f>J13/1000000</f>
        <v>0.1744</v>
      </c>
      <c r="L13" s="575">
        <v>558</v>
      </c>
      <c r="M13" s="45">
        <v>555</v>
      </c>
      <c r="N13" s="45">
        <f>L13-M13</f>
        <v>3</v>
      </c>
      <c r="O13" s="45">
        <f>$F13*N13</f>
        <v>2400</v>
      </c>
      <c r="P13" s="45">
        <f>O13/1000000</f>
        <v>0.0024</v>
      </c>
      <c r="Q13" s="696"/>
    </row>
    <row r="14" spans="1:17" s="341" customFormat="1" ht="12.75">
      <c r="A14" s="567" t="s">
        <v>445</v>
      </c>
      <c r="B14" s="567"/>
      <c r="C14" s="813"/>
      <c r="D14" s="789"/>
      <c r="E14" s="605"/>
      <c r="F14" s="829"/>
      <c r="G14" s="575"/>
      <c r="H14" s="45"/>
      <c r="I14" s="45"/>
      <c r="J14" s="45"/>
      <c r="K14" s="45"/>
      <c r="L14" s="575"/>
      <c r="M14" s="45"/>
      <c r="N14" s="45"/>
      <c r="O14" s="45"/>
      <c r="P14" s="45"/>
      <c r="Q14" s="366"/>
    </row>
    <row r="15" spans="1:17" s="645" customFormat="1" ht="12.75">
      <c r="A15" s="575">
        <v>1</v>
      </c>
      <c r="B15" s="624" t="s">
        <v>436</v>
      </c>
      <c r="C15" s="830" t="s">
        <v>444</v>
      </c>
      <c r="D15" s="789" t="s">
        <v>442</v>
      </c>
      <c r="E15" s="605" t="s">
        <v>305</v>
      </c>
      <c r="F15" s="829">
        <v>-1</v>
      </c>
      <c r="G15" s="575">
        <v>69170</v>
      </c>
      <c r="H15" s="45">
        <v>68620</v>
      </c>
      <c r="I15" s="45">
        <f>G15-H15</f>
        <v>550</v>
      </c>
      <c r="J15" s="45">
        <f>$F15*I15</f>
        <v>-550</v>
      </c>
      <c r="K15" s="45">
        <f>J15/1000000</f>
        <v>-0.00055</v>
      </c>
      <c r="L15" s="575">
        <v>349750</v>
      </c>
      <c r="M15" s="45">
        <v>346569</v>
      </c>
      <c r="N15" s="45">
        <f>L15-M15</f>
        <v>3181</v>
      </c>
      <c r="O15" s="45">
        <f>$F15*N15</f>
        <v>-3181</v>
      </c>
      <c r="P15" s="45">
        <f>O15/1000000</f>
        <v>-0.003181</v>
      </c>
      <c r="Q15" s="790"/>
    </row>
    <row r="16" spans="1:17" s="645" customFormat="1" ht="12.75">
      <c r="A16" s="575">
        <v>2</v>
      </c>
      <c r="B16" s="624" t="s">
        <v>437</v>
      </c>
      <c r="C16" s="830" t="s">
        <v>441</v>
      </c>
      <c r="D16" s="789" t="s">
        <v>442</v>
      </c>
      <c r="E16" s="605" t="s">
        <v>305</v>
      </c>
      <c r="F16" s="829">
        <v>-1</v>
      </c>
      <c r="G16" s="575">
        <v>44060</v>
      </c>
      <c r="H16" s="45">
        <v>42140</v>
      </c>
      <c r="I16" s="45">
        <f>G16-H16</f>
        <v>1920</v>
      </c>
      <c r="J16" s="45">
        <f>$F16*I16</f>
        <v>-1920</v>
      </c>
      <c r="K16" s="45">
        <f>J16/1000000</f>
        <v>-0.00192</v>
      </c>
      <c r="L16" s="575">
        <v>565939</v>
      </c>
      <c r="M16" s="45">
        <v>561020</v>
      </c>
      <c r="N16" s="45">
        <f>L16-M16</f>
        <v>4919</v>
      </c>
      <c r="O16" s="45">
        <f>$F16*N16</f>
        <v>-4919</v>
      </c>
      <c r="P16" s="45">
        <f>O16/1000000</f>
        <v>-0.004919</v>
      </c>
      <c r="Q16" s="790"/>
    </row>
    <row r="17" spans="1:17" s="645" customFormat="1" ht="12.75">
      <c r="A17" s="575">
        <v>3</v>
      </c>
      <c r="B17" s="624" t="s">
        <v>438</v>
      </c>
      <c r="C17" s="830" t="s">
        <v>443</v>
      </c>
      <c r="D17" s="789" t="s">
        <v>442</v>
      </c>
      <c r="E17" s="605" t="s">
        <v>305</v>
      </c>
      <c r="F17" s="829">
        <v>-1</v>
      </c>
      <c r="G17" s="575">
        <v>254900</v>
      </c>
      <c r="H17" s="45">
        <v>245100</v>
      </c>
      <c r="I17" s="45">
        <f>G17-H17</f>
        <v>9800</v>
      </c>
      <c r="J17" s="45">
        <f>$F17*I17</f>
        <v>-9800</v>
      </c>
      <c r="K17" s="45">
        <f>J17/1000000</f>
        <v>-0.0098</v>
      </c>
      <c r="L17" s="575">
        <v>1801400</v>
      </c>
      <c r="M17" s="45">
        <v>1778099</v>
      </c>
      <c r="N17" s="45">
        <f>L17-M17</f>
        <v>23301</v>
      </c>
      <c r="O17" s="45">
        <f>$F17*N17</f>
        <v>-23301</v>
      </c>
      <c r="P17" s="45">
        <f>O17/1000000</f>
        <v>-0.023301</v>
      </c>
      <c r="Q17" s="790"/>
    </row>
    <row r="18" spans="1:17" s="341" customFormat="1" ht="15">
      <c r="A18" s="575"/>
      <c r="B18" s="624"/>
      <c r="C18" s="813"/>
      <c r="D18" s="789"/>
      <c r="E18" s="605"/>
      <c r="F18" s="829"/>
      <c r="G18" s="257"/>
      <c r="H18" s="258"/>
      <c r="I18" s="570"/>
      <c r="J18" s="570"/>
      <c r="K18" s="606"/>
      <c r="L18" s="257"/>
      <c r="M18" s="258"/>
      <c r="N18" s="570"/>
      <c r="O18" s="570"/>
      <c r="P18" s="573"/>
      <c r="Q18" s="366"/>
    </row>
    <row r="19" spans="1:18" s="15" customFormat="1" ht="13.5" thickBot="1">
      <c r="A19" s="576"/>
      <c r="B19" s="577" t="s">
        <v>208</v>
      </c>
      <c r="C19" s="578"/>
      <c r="D19" s="579"/>
      <c r="E19" s="578"/>
      <c r="F19" s="831"/>
      <c r="G19" s="580"/>
      <c r="H19" s="581"/>
      <c r="I19" s="581"/>
      <c r="J19" s="581"/>
      <c r="K19" s="582">
        <f>SUM(K10:K18)</f>
        <v>0.12813</v>
      </c>
      <c r="L19" s="580"/>
      <c r="M19" s="581"/>
      <c r="N19" s="581"/>
      <c r="O19" s="581"/>
      <c r="P19" s="582">
        <f>SUM(P10:P18)</f>
        <v>-0.005500999999999999</v>
      </c>
      <c r="Q19" s="583"/>
      <c r="R19"/>
    </row>
    <row r="20" spans="1:17" ht="12.75">
      <c r="A20" s="341"/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</row>
    <row r="21" spans="1:17" ht="12.75">
      <c r="A21" s="2" t="s">
        <v>288</v>
      </c>
      <c r="B21" s="2"/>
      <c r="C21" s="2"/>
      <c r="D21" s="2"/>
      <c r="E21" s="2"/>
      <c r="F21" s="2"/>
      <c r="G21" s="2"/>
      <c r="H21" s="2"/>
      <c r="I21" s="2"/>
      <c r="J21" s="2"/>
      <c r="K21" s="2">
        <f>'STEPPED UP GENCO'!K77</f>
        <v>0.0060555304</v>
      </c>
      <c r="L21" s="341"/>
      <c r="M21" s="341"/>
      <c r="N21" s="341"/>
      <c r="O21" s="341"/>
      <c r="P21" s="2">
        <f>'STEPPED UP GENCO'!P77</f>
        <v>0</v>
      </c>
      <c r="Q21" s="341"/>
    </row>
    <row r="22" spans="1:17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341"/>
      <c r="L22" s="341"/>
      <c r="M22" s="341"/>
      <c r="N22" s="341"/>
      <c r="O22" s="341"/>
      <c r="P22" s="341"/>
      <c r="Q22" s="341"/>
    </row>
    <row r="23" spans="1:17" ht="12.75">
      <c r="A23" s="2" t="s">
        <v>435</v>
      </c>
      <c r="B23" s="2"/>
      <c r="C23" s="2"/>
      <c r="D23" s="2"/>
      <c r="E23" s="2"/>
      <c r="F23" s="2"/>
      <c r="G23" s="2"/>
      <c r="H23" s="2"/>
      <c r="I23" s="2"/>
      <c r="J23" s="2"/>
      <c r="K23" s="791">
        <f>SUM(K19:K21)</f>
        <v>0.1341855304</v>
      </c>
      <c r="L23" s="341"/>
      <c r="M23" s="341"/>
      <c r="N23" s="341"/>
      <c r="O23" s="341"/>
      <c r="P23" s="873">
        <f>SUM(P19:P21)</f>
        <v>-0.005500999999999999</v>
      </c>
      <c r="Q23" s="341"/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6">
      <selection activeCell="J15" sqref="J15"/>
    </sheetView>
  </sheetViews>
  <sheetFormatPr defaultColWidth="9.140625" defaultRowHeight="12.75"/>
  <cols>
    <col min="1" max="1" width="5.140625" style="341" customWidth="1"/>
    <col min="2" max="2" width="36.8515625" style="341" customWidth="1"/>
    <col min="3" max="3" width="14.8515625" style="341" bestFit="1" customWidth="1"/>
    <col min="4" max="4" width="9.8515625" style="341" customWidth="1"/>
    <col min="5" max="5" width="16.8515625" style="341" customWidth="1"/>
    <col min="6" max="6" width="11.421875" style="341" customWidth="1"/>
    <col min="7" max="7" width="13.421875" style="341" customWidth="1"/>
    <col min="8" max="8" width="13.8515625" style="341" customWidth="1"/>
    <col min="9" max="9" width="11.00390625" style="341" customWidth="1"/>
    <col min="10" max="10" width="11.28125" style="341" customWidth="1"/>
    <col min="11" max="11" width="15.28125" style="341" customWidth="1"/>
    <col min="12" max="12" width="14.00390625" style="341" customWidth="1"/>
    <col min="13" max="13" width="13.00390625" style="341" customWidth="1"/>
    <col min="14" max="14" width="11.140625" style="341" customWidth="1"/>
    <col min="15" max="15" width="13.00390625" style="341" customWidth="1"/>
    <col min="16" max="16" width="14.7109375" style="341" customWidth="1"/>
    <col min="17" max="17" width="20.00390625" style="341" customWidth="1"/>
    <col min="18" max="16384" width="9.140625" style="341" customWidth="1"/>
  </cols>
  <sheetData>
    <row r="1" ht="26.25">
      <c r="A1" s="1" t="s">
        <v>214</v>
      </c>
    </row>
    <row r="2" spans="1:17" ht="16.5" customHeight="1">
      <c r="A2" s="230" t="s">
        <v>215</v>
      </c>
      <c r="P2" s="531" t="str">
        <f>NDPL!Q1</f>
        <v>JANUARY-2023</v>
      </c>
      <c r="Q2" s="532"/>
    </row>
    <row r="3" spans="1:8" ht="23.25">
      <c r="A3" s="149" t="s">
        <v>259</v>
      </c>
      <c r="H3" s="400"/>
    </row>
    <row r="4" spans="1:16" ht="24" thickBot="1">
      <c r="A4" s="3"/>
      <c r="G4" s="368"/>
      <c r="H4" s="368"/>
      <c r="I4" s="39" t="s">
        <v>354</v>
      </c>
      <c r="J4" s="368"/>
      <c r="K4" s="368"/>
      <c r="L4" s="368"/>
      <c r="M4" s="368"/>
      <c r="N4" s="39" t="s">
        <v>355</v>
      </c>
      <c r="O4" s="368"/>
      <c r="P4" s="368"/>
    </row>
    <row r="5" spans="1:17" ht="43.5" customHeight="1" thickBot="1" thickTop="1">
      <c r="A5" s="401" t="s">
        <v>8</v>
      </c>
      <c r="B5" s="385" t="s">
        <v>9</v>
      </c>
      <c r="C5" s="386" t="s">
        <v>1</v>
      </c>
      <c r="D5" s="386" t="s">
        <v>2</v>
      </c>
      <c r="E5" s="386" t="s">
        <v>3</v>
      </c>
      <c r="F5" s="386" t="s">
        <v>10</v>
      </c>
      <c r="G5" s="384" t="str">
        <f>NDPL!G5</f>
        <v>FINAL READING 31/01/2023</v>
      </c>
      <c r="H5" s="386" t="str">
        <f>NDPL!H5</f>
        <v>INTIAL READING 01/01/2023</v>
      </c>
      <c r="I5" s="386" t="s">
        <v>4</v>
      </c>
      <c r="J5" s="386" t="s">
        <v>5</v>
      </c>
      <c r="K5" s="402" t="s">
        <v>6</v>
      </c>
      <c r="L5" s="384" t="str">
        <f>NDPL!G5</f>
        <v>FINAL READING 31/01/2023</v>
      </c>
      <c r="M5" s="386" t="str">
        <f>NDPL!H5</f>
        <v>INTIAL READING 01/01/2023</v>
      </c>
      <c r="N5" s="386" t="s">
        <v>4</v>
      </c>
      <c r="O5" s="386" t="s">
        <v>5</v>
      </c>
      <c r="P5" s="402" t="s">
        <v>6</v>
      </c>
      <c r="Q5" s="402" t="s">
        <v>270</v>
      </c>
    </row>
    <row r="6" ht="14.25" thickBot="1" thickTop="1"/>
    <row r="7" spans="1:17" ht="19.5" customHeight="1" thickTop="1">
      <c r="A7" s="218"/>
      <c r="B7" s="219" t="s">
        <v>229</v>
      </c>
      <c r="C7" s="220"/>
      <c r="D7" s="220"/>
      <c r="E7" s="220"/>
      <c r="F7" s="221"/>
      <c r="G7" s="82"/>
      <c r="H7" s="77"/>
      <c r="I7" s="77"/>
      <c r="J7" s="77"/>
      <c r="K7" s="80"/>
      <c r="L7" s="83"/>
      <c r="M7" s="350"/>
      <c r="N7" s="350"/>
      <c r="O7" s="350"/>
      <c r="P7" s="458"/>
      <c r="Q7" s="408"/>
    </row>
    <row r="8" spans="1:17" ht="19.5" customHeight="1">
      <c r="A8" s="199"/>
      <c r="B8" s="222" t="s">
        <v>230</v>
      </c>
      <c r="C8" s="223"/>
      <c r="D8" s="223"/>
      <c r="E8" s="223"/>
      <c r="F8" s="224"/>
      <c r="G8" s="31"/>
      <c r="H8" s="37"/>
      <c r="I8" s="37"/>
      <c r="J8" s="37"/>
      <c r="K8" s="35"/>
      <c r="L8" s="84"/>
      <c r="M8" s="368"/>
      <c r="N8" s="368"/>
      <c r="O8" s="368"/>
      <c r="P8" s="533"/>
      <c r="Q8" s="345"/>
    </row>
    <row r="9" spans="1:17" ht="19.5" customHeight="1">
      <c r="A9" s="199">
        <v>1</v>
      </c>
      <c r="B9" s="225" t="s">
        <v>231</v>
      </c>
      <c r="C9" s="223">
        <v>4865155</v>
      </c>
      <c r="D9" s="209" t="s">
        <v>12</v>
      </c>
      <c r="E9" s="81" t="s">
        <v>305</v>
      </c>
      <c r="F9" s="224">
        <v>500</v>
      </c>
      <c r="G9" s="257">
        <v>994625</v>
      </c>
      <c r="H9" s="258">
        <v>995131</v>
      </c>
      <c r="I9" s="244">
        <f>G9-H9</f>
        <v>-506</v>
      </c>
      <c r="J9" s="244">
        <f>$F9*I9</f>
        <v>-253000</v>
      </c>
      <c r="K9" s="244">
        <f>J9/1000000</f>
        <v>-0.253</v>
      </c>
      <c r="L9" s="257">
        <v>999651</v>
      </c>
      <c r="M9" s="258">
        <v>999651</v>
      </c>
      <c r="N9" s="244">
        <f>L9-M9</f>
        <v>0</v>
      </c>
      <c r="O9" s="244">
        <f>$F9*N9</f>
        <v>0</v>
      </c>
      <c r="P9" s="244">
        <f>O9/1000000</f>
        <v>0</v>
      </c>
      <c r="Q9" s="353"/>
    </row>
    <row r="10" spans="1:17" ht="19.5" customHeight="1">
      <c r="A10" s="199">
        <v>2</v>
      </c>
      <c r="B10" s="225" t="s">
        <v>232</v>
      </c>
      <c r="C10" s="223">
        <v>4864794</v>
      </c>
      <c r="D10" s="209" t="s">
        <v>12</v>
      </c>
      <c r="E10" s="81" t="s">
        <v>305</v>
      </c>
      <c r="F10" s="224">
        <v>100</v>
      </c>
      <c r="G10" s="257">
        <v>22608</v>
      </c>
      <c r="H10" s="258">
        <v>25002</v>
      </c>
      <c r="I10" s="244">
        <f>G10-H10</f>
        <v>-2394</v>
      </c>
      <c r="J10" s="244">
        <f>$F10*I10</f>
        <v>-239400</v>
      </c>
      <c r="K10" s="244">
        <f>J10/1000000</f>
        <v>-0.2394</v>
      </c>
      <c r="L10" s="257">
        <v>992310</v>
      </c>
      <c r="M10" s="258">
        <v>992322</v>
      </c>
      <c r="N10" s="244">
        <f>L10-M10</f>
        <v>-12</v>
      </c>
      <c r="O10" s="244">
        <f>$F10*N10</f>
        <v>-1200</v>
      </c>
      <c r="P10" s="244">
        <f>O10/1000000</f>
        <v>-0.0012</v>
      </c>
      <c r="Q10" s="345"/>
    </row>
    <row r="11" spans="1:17" ht="19.5" customHeight="1">
      <c r="A11" s="199">
        <v>3</v>
      </c>
      <c r="B11" s="225" t="s">
        <v>233</v>
      </c>
      <c r="C11" s="223">
        <v>4865100</v>
      </c>
      <c r="D11" s="209" t="s">
        <v>12</v>
      </c>
      <c r="E11" s="81" t="s">
        <v>305</v>
      </c>
      <c r="F11" s="224">
        <v>833.333</v>
      </c>
      <c r="G11" s="257">
        <v>999984</v>
      </c>
      <c r="H11" s="258">
        <v>999915</v>
      </c>
      <c r="I11" s="244">
        <f>G11-H11</f>
        <v>69</v>
      </c>
      <c r="J11" s="244">
        <f>$F11*I11</f>
        <v>57499.977</v>
      </c>
      <c r="K11" s="244">
        <f>J11/1000000</f>
        <v>0.057499977</v>
      </c>
      <c r="L11" s="257">
        <v>999991</v>
      </c>
      <c r="M11" s="258">
        <v>999991</v>
      </c>
      <c r="N11" s="244">
        <f>L11-M11</f>
        <v>0</v>
      </c>
      <c r="O11" s="244">
        <f>$F11*N11</f>
        <v>0</v>
      </c>
      <c r="P11" s="244">
        <f>O11/1000000</f>
        <v>0</v>
      </c>
      <c r="Q11" s="345"/>
    </row>
    <row r="12" spans="1:17" ht="19.5" customHeight="1">
      <c r="A12" s="199">
        <v>4</v>
      </c>
      <c r="B12" s="225" t="s">
        <v>234</v>
      </c>
      <c r="C12" s="223">
        <v>4864863</v>
      </c>
      <c r="D12" s="209" t="s">
        <v>12</v>
      </c>
      <c r="E12" s="81" t="s">
        <v>305</v>
      </c>
      <c r="F12" s="543">
        <v>937.5</v>
      </c>
      <c r="G12" s="257">
        <v>997302</v>
      </c>
      <c r="H12" s="258">
        <v>997463</v>
      </c>
      <c r="I12" s="244">
        <f>G12-H12</f>
        <v>-161</v>
      </c>
      <c r="J12" s="244">
        <f>$F12*I12</f>
        <v>-150937.5</v>
      </c>
      <c r="K12" s="244">
        <f>J12/1000000</f>
        <v>-0.1509375</v>
      </c>
      <c r="L12" s="257">
        <v>999334</v>
      </c>
      <c r="M12" s="258">
        <v>999335</v>
      </c>
      <c r="N12" s="244">
        <f>L12-M12</f>
        <v>-1</v>
      </c>
      <c r="O12" s="244">
        <f>$F12*N12</f>
        <v>-937.5</v>
      </c>
      <c r="P12" s="244">
        <f>O12/1000000</f>
        <v>-0.0009375</v>
      </c>
      <c r="Q12" s="544"/>
    </row>
    <row r="13" spans="1:17" ht="19.5" customHeight="1">
      <c r="A13" s="199"/>
      <c r="B13" s="222" t="s">
        <v>235</v>
      </c>
      <c r="C13" s="223"/>
      <c r="D13" s="209"/>
      <c r="E13" s="71"/>
      <c r="F13" s="224"/>
      <c r="G13" s="257"/>
      <c r="H13" s="258"/>
      <c r="I13" s="244"/>
      <c r="J13" s="244"/>
      <c r="K13" s="244"/>
      <c r="L13" s="257"/>
      <c r="M13" s="258"/>
      <c r="N13" s="244"/>
      <c r="O13" s="244"/>
      <c r="P13" s="244"/>
      <c r="Q13" s="345"/>
    </row>
    <row r="14" spans="1:17" ht="19.5" customHeight="1">
      <c r="A14" s="199"/>
      <c r="B14" s="222"/>
      <c r="C14" s="223"/>
      <c r="D14" s="209"/>
      <c r="E14" s="71"/>
      <c r="F14" s="224"/>
      <c r="G14" s="257"/>
      <c r="H14" s="258"/>
      <c r="I14" s="244"/>
      <c r="J14" s="244"/>
      <c r="K14" s="244"/>
      <c r="L14" s="257"/>
      <c r="M14" s="258"/>
      <c r="N14" s="244"/>
      <c r="O14" s="244"/>
      <c r="P14" s="244"/>
      <c r="Q14" s="345"/>
    </row>
    <row r="15" spans="1:17" s="645" customFormat="1" ht="19.5" customHeight="1">
      <c r="A15" s="199">
        <v>5</v>
      </c>
      <c r="B15" s="225" t="s">
        <v>236</v>
      </c>
      <c r="C15" s="223">
        <v>5252046</v>
      </c>
      <c r="D15" s="209" t="s">
        <v>12</v>
      </c>
      <c r="E15" s="81" t="s">
        <v>305</v>
      </c>
      <c r="F15" s="224">
        <v>-1000</v>
      </c>
      <c r="G15" s="257">
        <v>999406</v>
      </c>
      <c r="H15" s="258">
        <v>999420</v>
      </c>
      <c r="I15" s="244">
        <f>G15-H15</f>
        <v>-14</v>
      </c>
      <c r="J15" s="244">
        <f>$F15*I15</f>
        <v>14000</v>
      </c>
      <c r="K15" s="244">
        <f>J15/1000000</f>
        <v>0.014</v>
      </c>
      <c r="L15" s="257">
        <v>998978</v>
      </c>
      <c r="M15" s="258">
        <v>998979</v>
      </c>
      <c r="N15" s="244">
        <f>L15-M15</f>
        <v>-1</v>
      </c>
      <c r="O15" s="244">
        <f>$F15*N15</f>
        <v>1000</v>
      </c>
      <c r="P15" s="244">
        <f>O15/1000000</f>
        <v>0.001</v>
      </c>
      <c r="Q15" s="345"/>
    </row>
    <row r="16" spans="1:17" ht="19.5" customHeight="1">
      <c r="A16" s="199">
        <v>6</v>
      </c>
      <c r="B16" s="225" t="s">
        <v>237</v>
      </c>
      <c r="C16" s="223">
        <v>4864851</v>
      </c>
      <c r="D16" s="209" t="s">
        <v>12</v>
      </c>
      <c r="E16" s="81" t="s">
        <v>305</v>
      </c>
      <c r="F16" s="224">
        <v>-500</v>
      </c>
      <c r="G16" s="257">
        <v>993883</v>
      </c>
      <c r="H16" s="258">
        <v>993742</v>
      </c>
      <c r="I16" s="244">
        <f>G16-H16</f>
        <v>141</v>
      </c>
      <c r="J16" s="244">
        <f>$F16*I16</f>
        <v>-70500</v>
      </c>
      <c r="K16" s="244">
        <f>J16/1000000</f>
        <v>-0.0705</v>
      </c>
      <c r="L16" s="257">
        <v>536</v>
      </c>
      <c r="M16" s="258">
        <v>536</v>
      </c>
      <c r="N16" s="244">
        <f>L16-M16</f>
        <v>0</v>
      </c>
      <c r="O16" s="244">
        <f>$F16*N16</f>
        <v>0</v>
      </c>
      <c r="P16" s="244">
        <f>O16/1000000</f>
        <v>0</v>
      </c>
      <c r="Q16" s="345"/>
    </row>
    <row r="17" spans="1:17" ht="19.5" customHeight="1">
      <c r="A17" s="199">
        <v>7</v>
      </c>
      <c r="B17" s="225" t="s">
        <v>251</v>
      </c>
      <c r="C17" s="223">
        <v>4902559</v>
      </c>
      <c r="D17" s="209" t="s">
        <v>12</v>
      </c>
      <c r="E17" s="81" t="s">
        <v>305</v>
      </c>
      <c r="F17" s="224">
        <v>300</v>
      </c>
      <c r="G17" s="257">
        <v>207</v>
      </c>
      <c r="H17" s="258">
        <v>211</v>
      </c>
      <c r="I17" s="244">
        <f>G17-H17</f>
        <v>-4</v>
      </c>
      <c r="J17" s="244">
        <f>$F17*I17</f>
        <v>-1200</v>
      </c>
      <c r="K17" s="244">
        <f>J17/1000000</f>
        <v>-0.0012</v>
      </c>
      <c r="L17" s="257">
        <v>6</v>
      </c>
      <c r="M17" s="258">
        <v>9</v>
      </c>
      <c r="N17" s="244">
        <f>L17-M17</f>
        <v>-3</v>
      </c>
      <c r="O17" s="244">
        <f>$F17*N17</f>
        <v>-900</v>
      </c>
      <c r="P17" s="244">
        <f>O17/1000000</f>
        <v>-0.0009</v>
      </c>
      <c r="Q17" s="345"/>
    </row>
    <row r="18" spans="1:17" ht="19.5" customHeight="1">
      <c r="A18" s="199"/>
      <c r="B18" s="222"/>
      <c r="C18" s="223"/>
      <c r="D18" s="209"/>
      <c r="E18" s="81"/>
      <c r="F18" s="224"/>
      <c r="G18" s="257"/>
      <c r="H18" s="258"/>
      <c r="I18" s="244"/>
      <c r="J18" s="244"/>
      <c r="K18" s="244"/>
      <c r="L18" s="257"/>
      <c r="M18" s="258"/>
      <c r="N18" s="244"/>
      <c r="O18" s="244"/>
      <c r="P18" s="244"/>
      <c r="Q18" s="345"/>
    </row>
    <row r="19" spans="1:17" ht="19.5" customHeight="1">
      <c r="A19" s="199"/>
      <c r="B19" s="225"/>
      <c r="C19" s="223"/>
      <c r="D19" s="209"/>
      <c r="E19" s="81"/>
      <c r="F19" s="224"/>
      <c r="G19" s="257"/>
      <c r="H19" s="258"/>
      <c r="I19" s="244"/>
      <c r="J19" s="244"/>
      <c r="K19" s="244"/>
      <c r="L19" s="257"/>
      <c r="M19" s="258"/>
      <c r="N19" s="244"/>
      <c r="O19" s="244"/>
      <c r="P19" s="244"/>
      <c r="Q19" s="345"/>
    </row>
    <row r="20" spans="1:17" ht="19.5" customHeight="1">
      <c r="A20" s="199"/>
      <c r="B20" s="222" t="s">
        <v>238</v>
      </c>
      <c r="C20" s="223"/>
      <c r="D20" s="209"/>
      <c r="E20" s="81"/>
      <c r="F20" s="226"/>
      <c r="G20" s="257"/>
      <c r="H20" s="258"/>
      <c r="I20" s="244"/>
      <c r="J20" s="244"/>
      <c r="K20" s="453">
        <f>SUM(K9:K19)</f>
        <v>-0.643537523</v>
      </c>
      <c r="L20" s="257"/>
      <c r="M20" s="258"/>
      <c r="N20" s="244"/>
      <c r="O20" s="244"/>
      <c r="P20" s="453">
        <f>SUM(P9:P19)</f>
        <v>-0.0020374999999999994</v>
      </c>
      <c r="Q20" s="345"/>
    </row>
    <row r="21" spans="1:17" ht="19.5" customHeight="1">
      <c r="A21" s="199"/>
      <c r="B21" s="222" t="s">
        <v>239</v>
      </c>
      <c r="C21" s="223"/>
      <c r="D21" s="209"/>
      <c r="E21" s="81"/>
      <c r="F21" s="226"/>
      <c r="G21" s="257"/>
      <c r="H21" s="258"/>
      <c r="I21" s="244"/>
      <c r="J21" s="244"/>
      <c r="K21" s="244"/>
      <c r="L21" s="257"/>
      <c r="M21" s="258"/>
      <c r="N21" s="244"/>
      <c r="O21" s="244"/>
      <c r="P21" s="244"/>
      <c r="Q21" s="345"/>
    </row>
    <row r="22" spans="1:17" ht="19.5" customHeight="1">
      <c r="A22" s="199"/>
      <c r="B22" s="222" t="s">
        <v>240</v>
      </c>
      <c r="C22" s="223"/>
      <c r="D22" s="209"/>
      <c r="E22" s="81"/>
      <c r="F22" s="226"/>
      <c r="G22" s="257"/>
      <c r="H22" s="258"/>
      <c r="I22" s="244"/>
      <c r="J22" s="244"/>
      <c r="K22" s="244"/>
      <c r="L22" s="257"/>
      <c r="M22" s="258"/>
      <c r="N22" s="244"/>
      <c r="O22" s="244"/>
      <c r="P22" s="244"/>
      <c r="Q22" s="345"/>
    </row>
    <row r="23" spans="1:17" ht="19.5" customHeight="1">
      <c r="A23" s="199">
        <v>8</v>
      </c>
      <c r="B23" s="225" t="s">
        <v>241</v>
      </c>
      <c r="C23" s="223">
        <v>4864796</v>
      </c>
      <c r="D23" s="209" t="s">
        <v>12</v>
      </c>
      <c r="E23" s="81" t="s">
        <v>305</v>
      </c>
      <c r="F23" s="224">
        <v>200</v>
      </c>
      <c r="G23" s="257">
        <v>958221</v>
      </c>
      <c r="H23" s="258">
        <v>960098</v>
      </c>
      <c r="I23" s="244">
        <f>G23-H23</f>
        <v>-1877</v>
      </c>
      <c r="J23" s="244">
        <f>$F23*I23</f>
        <v>-375400</v>
      </c>
      <c r="K23" s="244">
        <f>J23/1000000</f>
        <v>-0.3754</v>
      </c>
      <c r="L23" s="257">
        <v>991381</v>
      </c>
      <c r="M23" s="258">
        <v>991411</v>
      </c>
      <c r="N23" s="244">
        <f>L23-M23</f>
        <v>-30</v>
      </c>
      <c r="O23" s="244">
        <f>$F23*N23</f>
        <v>-6000</v>
      </c>
      <c r="P23" s="244">
        <f>O23/1000000</f>
        <v>-0.006</v>
      </c>
      <c r="Q23" s="353"/>
    </row>
    <row r="24" spans="1:17" s="645" customFormat="1" ht="21" customHeight="1">
      <c r="A24" s="199">
        <v>9</v>
      </c>
      <c r="B24" s="225" t="s">
        <v>242</v>
      </c>
      <c r="C24" s="223">
        <v>4864804</v>
      </c>
      <c r="D24" s="209" t="s">
        <v>12</v>
      </c>
      <c r="E24" s="81" t="s">
        <v>305</v>
      </c>
      <c r="F24" s="224">
        <v>187.5</v>
      </c>
      <c r="G24" s="257">
        <v>996266</v>
      </c>
      <c r="H24" s="258">
        <v>997170</v>
      </c>
      <c r="I24" s="244">
        <f>G24-H24</f>
        <v>-904</v>
      </c>
      <c r="J24" s="244">
        <f>$F24*I24</f>
        <v>-169500</v>
      </c>
      <c r="K24" s="244">
        <f>J24/1000000</f>
        <v>-0.1695</v>
      </c>
      <c r="L24" s="257">
        <v>993645</v>
      </c>
      <c r="M24" s="258">
        <v>993637</v>
      </c>
      <c r="N24" s="244">
        <f>L24-M24</f>
        <v>8</v>
      </c>
      <c r="O24" s="244">
        <f>$F24*N24</f>
        <v>1500</v>
      </c>
      <c r="P24" s="244">
        <f>O24/1000000</f>
        <v>0.0015</v>
      </c>
      <c r="Q24" s="767"/>
    </row>
    <row r="25" spans="1:17" ht="19.5" customHeight="1">
      <c r="A25" s="199"/>
      <c r="B25" s="222" t="s">
        <v>243</v>
      </c>
      <c r="C25" s="225"/>
      <c r="D25" s="209"/>
      <c r="E25" s="81"/>
      <c r="F25" s="226"/>
      <c r="G25" s="257"/>
      <c r="H25" s="258"/>
      <c r="I25" s="244"/>
      <c r="J25" s="244"/>
      <c r="K25" s="453">
        <f>SUM(K23:K24)</f>
        <v>-0.5449</v>
      </c>
      <c r="L25" s="257"/>
      <c r="M25" s="258"/>
      <c r="N25" s="244"/>
      <c r="O25" s="244"/>
      <c r="P25" s="453">
        <f>SUM(P23:P24)</f>
        <v>-0.0045000000000000005</v>
      </c>
      <c r="Q25" s="345"/>
    </row>
    <row r="26" spans="1:17" ht="19.5" customHeight="1">
      <c r="A26" s="199"/>
      <c r="B26" s="222" t="s">
        <v>244</v>
      </c>
      <c r="C26" s="223"/>
      <c r="D26" s="209"/>
      <c r="E26" s="71"/>
      <c r="F26" s="224"/>
      <c r="G26" s="257"/>
      <c r="H26" s="258"/>
      <c r="I26" s="244"/>
      <c r="J26" s="244"/>
      <c r="K26" s="244"/>
      <c r="L26" s="257"/>
      <c r="M26" s="258"/>
      <c r="N26" s="244"/>
      <c r="O26" s="244"/>
      <c r="P26" s="244"/>
      <c r="Q26" s="345"/>
    </row>
    <row r="27" spans="1:17" ht="19.5" customHeight="1">
      <c r="A27" s="199"/>
      <c r="B27" s="222" t="s">
        <v>240</v>
      </c>
      <c r="C27" s="223"/>
      <c r="D27" s="209"/>
      <c r="E27" s="71"/>
      <c r="F27" s="224"/>
      <c r="G27" s="257"/>
      <c r="H27" s="258"/>
      <c r="I27" s="244"/>
      <c r="J27" s="244"/>
      <c r="K27" s="244"/>
      <c r="L27" s="257"/>
      <c r="M27" s="258"/>
      <c r="N27" s="244"/>
      <c r="O27" s="244"/>
      <c r="P27" s="244"/>
      <c r="Q27" s="345"/>
    </row>
    <row r="28" spans="1:17" ht="19.5" customHeight="1">
      <c r="A28" s="199">
        <v>10</v>
      </c>
      <c r="B28" s="225" t="s">
        <v>245</v>
      </c>
      <c r="C28" s="223">
        <v>4864866</v>
      </c>
      <c r="D28" s="209" t="s">
        <v>12</v>
      </c>
      <c r="E28" s="81" t="s">
        <v>305</v>
      </c>
      <c r="F28" s="376">
        <v>1250</v>
      </c>
      <c r="G28" s="257">
        <v>221</v>
      </c>
      <c r="H28" s="258">
        <v>859</v>
      </c>
      <c r="I28" s="244">
        <f aca="true" t="shared" si="0" ref="I28:I33">G28-H28</f>
        <v>-638</v>
      </c>
      <c r="J28" s="244">
        <f aca="true" t="shared" si="1" ref="J28:J33">$F28*I28</f>
        <v>-797500</v>
      </c>
      <c r="K28" s="244">
        <f aca="true" t="shared" si="2" ref="K28:K33">J28/1000000</f>
        <v>-0.7975</v>
      </c>
      <c r="L28" s="257">
        <v>998649</v>
      </c>
      <c r="M28" s="258">
        <v>998649</v>
      </c>
      <c r="N28" s="244">
        <f aca="true" t="shared" si="3" ref="N28:N33">L28-M28</f>
        <v>0</v>
      </c>
      <c r="O28" s="244">
        <f aca="true" t="shared" si="4" ref="O28:O33">$F28*N28</f>
        <v>0</v>
      </c>
      <c r="P28" s="244">
        <f aca="true" t="shared" si="5" ref="P28:P33">O28/1000000</f>
        <v>0</v>
      </c>
      <c r="Q28" s="345"/>
    </row>
    <row r="29" spans="1:17" s="645" customFormat="1" ht="19.5" customHeight="1">
      <c r="A29" s="199">
        <v>11</v>
      </c>
      <c r="B29" s="225" t="s">
        <v>246</v>
      </c>
      <c r="C29" s="223">
        <v>5295199</v>
      </c>
      <c r="D29" s="209" t="s">
        <v>12</v>
      </c>
      <c r="E29" s="81" t="s">
        <v>305</v>
      </c>
      <c r="F29" s="376">
        <v>937.5</v>
      </c>
      <c r="G29" s="257">
        <v>999214</v>
      </c>
      <c r="H29" s="258">
        <v>999492</v>
      </c>
      <c r="I29" s="244">
        <f t="shared" si="0"/>
        <v>-278</v>
      </c>
      <c r="J29" s="244">
        <f t="shared" si="1"/>
        <v>-260625</v>
      </c>
      <c r="K29" s="244">
        <f t="shared" si="2"/>
        <v>-0.260625</v>
      </c>
      <c r="L29" s="257">
        <v>999624</v>
      </c>
      <c r="M29" s="258">
        <v>999626</v>
      </c>
      <c r="N29" s="244">
        <f t="shared" si="3"/>
        <v>-2</v>
      </c>
      <c r="O29" s="244">
        <f t="shared" si="4"/>
        <v>-1875</v>
      </c>
      <c r="P29" s="244">
        <f t="shared" si="5"/>
        <v>-0.001875</v>
      </c>
      <c r="Q29" s="345"/>
    </row>
    <row r="30" spans="1:17" ht="19.5" customHeight="1">
      <c r="A30" s="199">
        <v>12</v>
      </c>
      <c r="B30" s="225" t="s">
        <v>247</v>
      </c>
      <c r="C30" s="223">
        <v>4864814</v>
      </c>
      <c r="D30" s="209" t="s">
        <v>12</v>
      </c>
      <c r="E30" s="81" t="s">
        <v>305</v>
      </c>
      <c r="F30" s="376">
        <v>125</v>
      </c>
      <c r="G30" s="257">
        <v>996912</v>
      </c>
      <c r="H30" s="258">
        <v>997868</v>
      </c>
      <c r="I30" s="244">
        <f t="shared" si="0"/>
        <v>-956</v>
      </c>
      <c r="J30" s="244">
        <f t="shared" si="1"/>
        <v>-119500</v>
      </c>
      <c r="K30" s="244">
        <f t="shared" si="2"/>
        <v>-0.1195</v>
      </c>
      <c r="L30" s="257">
        <v>996665</v>
      </c>
      <c r="M30" s="258">
        <v>996714</v>
      </c>
      <c r="N30" s="244">
        <f t="shared" si="3"/>
        <v>-49</v>
      </c>
      <c r="O30" s="244">
        <f t="shared" si="4"/>
        <v>-6125</v>
      </c>
      <c r="P30" s="244">
        <f t="shared" si="5"/>
        <v>-0.006125</v>
      </c>
      <c r="Q30" s="345"/>
    </row>
    <row r="31" spans="1:17" ht="19.5" customHeight="1">
      <c r="A31" s="199">
        <v>13</v>
      </c>
      <c r="B31" s="225" t="s">
        <v>474</v>
      </c>
      <c r="C31" s="223">
        <v>4865123</v>
      </c>
      <c r="D31" s="209" t="s">
        <v>12</v>
      </c>
      <c r="E31" s="81" t="s">
        <v>305</v>
      </c>
      <c r="F31" s="376">
        <v>1250</v>
      </c>
      <c r="G31" s="257">
        <v>999646</v>
      </c>
      <c r="H31" s="258">
        <v>999930</v>
      </c>
      <c r="I31" s="244">
        <f t="shared" si="0"/>
        <v>-284</v>
      </c>
      <c r="J31" s="244">
        <f t="shared" si="1"/>
        <v>-355000</v>
      </c>
      <c r="K31" s="244">
        <f t="shared" si="2"/>
        <v>-0.355</v>
      </c>
      <c r="L31" s="257">
        <v>999978</v>
      </c>
      <c r="M31" s="258">
        <v>999992</v>
      </c>
      <c r="N31" s="244">
        <f t="shared" si="3"/>
        <v>-14</v>
      </c>
      <c r="O31" s="244">
        <f t="shared" si="4"/>
        <v>-17500</v>
      </c>
      <c r="P31" s="244">
        <f t="shared" si="5"/>
        <v>-0.0175</v>
      </c>
      <c r="Q31" s="345"/>
    </row>
    <row r="32" spans="1:17" ht="19.5" customHeight="1">
      <c r="A32" s="199">
        <v>14</v>
      </c>
      <c r="B32" s="225" t="s">
        <v>248</v>
      </c>
      <c r="C32" s="223">
        <v>4865152</v>
      </c>
      <c r="D32" s="209" t="s">
        <v>12</v>
      </c>
      <c r="E32" s="81" t="s">
        <v>305</v>
      </c>
      <c r="F32" s="376">
        <v>1000</v>
      </c>
      <c r="G32" s="257">
        <v>998656</v>
      </c>
      <c r="H32" s="258">
        <v>998838</v>
      </c>
      <c r="I32" s="244">
        <f t="shared" si="0"/>
        <v>-182</v>
      </c>
      <c r="J32" s="244">
        <f t="shared" si="1"/>
        <v>-182000</v>
      </c>
      <c r="K32" s="244">
        <f t="shared" si="2"/>
        <v>-0.182</v>
      </c>
      <c r="L32" s="257">
        <v>999666</v>
      </c>
      <c r="M32" s="258">
        <v>999667</v>
      </c>
      <c r="N32" s="244">
        <f t="shared" si="3"/>
        <v>-1</v>
      </c>
      <c r="O32" s="244">
        <f t="shared" si="4"/>
        <v>-1000</v>
      </c>
      <c r="P32" s="244">
        <f t="shared" si="5"/>
        <v>-0.001</v>
      </c>
      <c r="Q32" s="353"/>
    </row>
    <row r="33" spans="1:17" ht="19.5" customHeight="1">
      <c r="A33" s="199">
        <v>15</v>
      </c>
      <c r="B33" s="225" t="s">
        <v>332</v>
      </c>
      <c r="C33" s="223">
        <v>4864821</v>
      </c>
      <c r="D33" s="209" t="s">
        <v>12</v>
      </c>
      <c r="E33" s="81" t="s">
        <v>305</v>
      </c>
      <c r="F33" s="376">
        <v>1000</v>
      </c>
      <c r="G33" s="257">
        <v>972193</v>
      </c>
      <c r="H33" s="258">
        <v>975080</v>
      </c>
      <c r="I33" s="244">
        <f t="shared" si="0"/>
        <v>-2887</v>
      </c>
      <c r="J33" s="244">
        <f t="shared" si="1"/>
        <v>-2887000</v>
      </c>
      <c r="K33" s="244">
        <f t="shared" si="2"/>
        <v>-2.887</v>
      </c>
      <c r="L33" s="257">
        <v>990705</v>
      </c>
      <c r="M33" s="258">
        <v>990705</v>
      </c>
      <c r="N33" s="244">
        <f t="shared" si="3"/>
        <v>0</v>
      </c>
      <c r="O33" s="244">
        <f t="shared" si="4"/>
        <v>0</v>
      </c>
      <c r="P33" s="244">
        <f t="shared" si="5"/>
        <v>0</v>
      </c>
      <c r="Q33" s="359"/>
    </row>
    <row r="34" spans="1:17" ht="19.5" customHeight="1">
      <c r="A34" s="199"/>
      <c r="B34" s="222" t="s">
        <v>235</v>
      </c>
      <c r="C34" s="223"/>
      <c r="D34" s="209"/>
      <c r="E34" s="71"/>
      <c r="F34" s="224"/>
      <c r="G34" s="257"/>
      <c r="H34" s="258"/>
      <c r="I34" s="244"/>
      <c r="J34" s="244"/>
      <c r="K34" s="244"/>
      <c r="L34" s="257"/>
      <c r="M34" s="258"/>
      <c r="N34" s="244"/>
      <c r="O34" s="244"/>
      <c r="P34" s="244"/>
      <c r="Q34" s="345"/>
    </row>
    <row r="35" spans="1:17" ht="19.5" customHeight="1">
      <c r="A35" s="199">
        <v>16</v>
      </c>
      <c r="B35" s="225" t="s">
        <v>249</v>
      </c>
      <c r="C35" s="223">
        <v>5128406</v>
      </c>
      <c r="D35" s="209" t="s">
        <v>12</v>
      </c>
      <c r="E35" s="81" t="s">
        <v>305</v>
      </c>
      <c r="F35" s="376">
        <v>-625</v>
      </c>
      <c r="G35" s="257">
        <v>318</v>
      </c>
      <c r="H35" s="258">
        <v>419</v>
      </c>
      <c r="I35" s="244">
        <f>G35-H35</f>
        <v>-101</v>
      </c>
      <c r="J35" s="244">
        <f>$F35*I35</f>
        <v>63125</v>
      </c>
      <c r="K35" s="244">
        <f>J35/1000000</f>
        <v>0.063125</v>
      </c>
      <c r="L35" s="257">
        <v>999796</v>
      </c>
      <c r="M35" s="258">
        <v>999796</v>
      </c>
      <c r="N35" s="244">
        <f>L35-M35</f>
        <v>0</v>
      </c>
      <c r="O35" s="244">
        <f>$F35*N35</f>
        <v>0</v>
      </c>
      <c r="P35" s="244">
        <f>O35/1000000</f>
        <v>0</v>
      </c>
      <c r="Q35" s="667"/>
    </row>
    <row r="36" spans="1:17" ht="19.5" customHeight="1">
      <c r="A36" s="199">
        <v>17</v>
      </c>
      <c r="B36" s="225" t="s">
        <v>252</v>
      </c>
      <c r="C36" s="223">
        <v>4902559</v>
      </c>
      <c r="D36" s="209" t="s">
        <v>12</v>
      </c>
      <c r="E36" s="81" t="s">
        <v>305</v>
      </c>
      <c r="F36" s="223">
        <v>-300</v>
      </c>
      <c r="G36" s="257">
        <v>207</v>
      </c>
      <c r="H36" s="258">
        <v>211</v>
      </c>
      <c r="I36" s="244">
        <f>G36-H36</f>
        <v>-4</v>
      </c>
      <c r="J36" s="244">
        <f>$F36*I36</f>
        <v>1200</v>
      </c>
      <c r="K36" s="244">
        <f>J36/1000000</f>
        <v>0.0012</v>
      </c>
      <c r="L36" s="257">
        <v>6</v>
      </c>
      <c r="M36" s="258">
        <v>9</v>
      </c>
      <c r="N36" s="244">
        <f>L36-M36</f>
        <v>-3</v>
      </c>
      <c r="O36" s="244">
        <f>$F36*N36</f>
        <v>900</v>
      </c>
      <c r="P36" s="244">
        <f>O36/1000000</f>
        <v>0.0009</v>
      </c>
      <c r="Q36" s="345"/>
    </row>
    <row r="37" spans="1:17" ht="19.5" customHeight="1" thickBot="1">
      <c r="A37" s="227"/>
      <c r="B37" s="228" t="s">
        <v>250</v>
      </c>
      <c r="C37" s="228"/>
      <c r="D37" s="228"/>
      <c r="E37" s="228"/>
      <c r="F37" s="228"/>
      <c r="G37" s="86"/>
      <c r="H37" s="85"/>
      <c r="I37" s="85"/>
      <c r="J37" s="85"/>
      <c r="K37" s="320">
        <f>SUM(K28:K36)</f>
        <v>-4.5373</v>
      </c>
      <c r="L37" s="232"/>
      <c r="M37" s="534"/>
      <c r="N37" s="534"/>
      <c r="O37" s="534"/>
      <c r="P37" s="229">
        <f>SUM(P28:P36)</f>
        <v>-0.0256</v>
      </c>
      <c r="Q37" s="417"/>
    </row>
    <row r="38" spans="1:16" ht="13.5" thickTop="1">
      <c r="A38" s="43"/>
      <c r="B38" s="2"/>
      <c r="C38" s="78"/>
      <c r="D38" s="43"/>
      <c r="E38" s="78"/>
      <c r="F38" s="8"/>
      <c r="G38" s="8"/>
      <c r="H38" s="8"/>
      <c r="I38" s="8"/>
      <c r="J38" s="8"/>
      <c r="K38" s="9"/>
      <c r="L38" s="233"/>
      <c r="M38" s="409"/>
      <c r="N38" s="409"/>
      <c r="O38" s="409"/>
      <c r="P38" s="409"/>
    </row>
    <row r="39" spans="11:16" ht="12.75">
      <c r="K39" s="409"/>
      <c r="L39" s="409"/>
      <c r="M39" s="409"/>
      <c r="N39" s="409"/>
      <c r="O39" s="409"/>
      <c r="P39" s="409"/>
    </row>
    <row r="40" spans="7:16" ht="12.75">
      <c r="G40" s="535"/>
      <c r="K40" s="409"/>
      <c r="L40" s="409"/>
      <c r="M40" s="409"/>
      <c r="N40" s="409"/>
      <c r="O40" s="409"/>
      <c r="P40" s="409"/>
    </row>
    <row r="41" spans="2:16" ht="21.75">
      <c r="B41" s="151" t="s">
        <v>291</v>
      </c>
      <c r="K41" s="536">
        <f>K20</f>
        <v>-0.643537523</v>
      </c>
      <c r="L41" s="537"/>
      <c r="M41" s="537"/>
      <c r="N41" s="537"/>
      <c r="O41" s="537"/>
      <c r="P41" s="536">
        <f>P20</f>
        <v>-0.0020374999999999994</v>
      </c>
    </row>
    <row r="42" spans="2:16" ht="21.75">
      <c r="B42" s="151" t="s">
        <v>292</v>
      </c>
      <c r="K42" s="536">
        <f>K25</f>
        <v>-0.5449</v>
      </c>
      <c r="L42" s="537"/>
      <c r="M42" s="537"/>
      <c r="N42" s="537"/>
      <c r="O42" s="537"/>
      <c r="P42" s="536">
        <f>P25</f>
        <v>-0.0045000000000000005</v>
      </c>
    </row>
    <row r="43" spans="2:16" ht="21.75">
      <c r="B43" s="151" t="s">
        <v>293</v>
      </c>
      <c r="K43" s="536">
        <f>K37</f>
        <v>-4.5373</v>
      </c>
      <c r="L43" s="537"/>
      <c r="M43" s="537"/>
      <c r="N43" s="537"/>
      <c r="O43" s="537"/>
      <c r="P43" s="538">
        <f>P37</f>
        <v>-0.0256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7"/>
  <sheetViews>
    <sheetView view="pageBreakPreview" zoomScale="70" zoomScaleNormal="75" zoomScaleSheetLayoutView="70" zoomScalePageLayoutView="0" workbookViewId="0" topLeftCell="A57">
      <selection activeCell="P77" sqref="P77"/>
    </sheetView>
  </sheetViews>
  <sheetFormatPr defaultColWidth="9.140625" defaultRowHeight="12.75"/>
  <cols>
    <col min="1" max="1" width="6.28125" style="0" customWidth="1"/>
    <col min="2" max="2" width="15.140625" style="0" customWidth="1"/>
    <col min="3" max="3" width="15.0039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3.421875" style="0" customWidth="1"/>
    <col min="16" max="16" width="12.8515625" style="0" customWidth="1"/>
    <col min="17" max="17" width="18.7109375" style="0" customWidth="1"/>
    <col min="18" max="18" width="7.57421875" style="0" customWidth="1"/>
  </cols>
  <sheetData>
    <row r="1" ht="26.25">
      <c r="A1" s="1" t="s">
        <v>214</v>
      </c>
    </row>
    <row r="2" spans="1:16" ht="20.25">
      <c r="A2" s="239" t="s">
        <v>215</v>
      </c>
      <c r="P2" s="206" t="str">
        <f>NDPL!Q1</f>
        <v>JANUARY-2023</v>
      </c>
    </row>
    <row r="3" spans="1:9" ht="18">
      <c r="A3" s="147" t="s">
        <v>308</v>
      </c>
      <c r="B3" s="147"/>
      <c r="C3" s="194"/>
      <c r="D3" s="195"/>
      <c r="E3" s="195"/>
      <c r="F3" s="194"/>
      <c r="G3" s="194"/>
      <c r="H3" s="194"/>
      <c r="I3" s="194"/>
    </row>
    <row r="4" spans="1:16" ht="24" thickBot="1">
      <c r="A4" s="3"/>
      <c r="G4" s="15"/>
      <c r="H4" s="15"/>
      <c r="I4" s="39" t="s">
        <v>354</v>
      </c>
      <c r="J4" s="15"/>
      <c r="K4" s="15"/>
      <c r="L4" s="15"/>
      <c r="M4" s="15"/>
      <c r="N4" s="39" t="s">
        <v>355</v>
      </c>
      <c r="O4" s="15"/>
      <c r="P4" s="15"/>
    </row>
    <row r="5" spans="1:17" ht="39.75" thickBot="1" thickTop="1">
      <c r="A5" s="28" t="s">
        <v>8</v>
      </c>
      <c r="B5" s="25" t="s">
        <v>9</v>
      </c>
      <c r="C5" s="26" t="s">
        <v>1</v>
      </c>
      <c r="D5" s="26" t="s">
        <v>2</v>
      </c>
      <c r="E5" s="26" t="s">
        <v>3</v>
      </c>
      <c r="F5" s="26" t="s">
        <v>10</v>
      </c>
      <c r="G5" s="28" t="str">
        <f>NDPL!G5</f>
        <v>FINAL READING 31/01/2023</v>
      </c>
      <c r="H5" s="26" t="str">
        <f>NDPL!H5</f>
        <v>INTIAL READING 01/01/2023</v>
      </c>
      <c r="I5" s="26" t="s">
        <v>4</v>
      </c>
      <c r="J5" s="26" t="s">
        <v>5</v>
      </c>
      <c r="K5" s="26" t="s">
        <v>6</v>
      </c>
      <c r="L5" s="28" t="str">
        <f>NDPL!G5</f>
        <v>FINAL READING 31/01/2023</v>
      </c>
      <c r="M5" s="26" t="str">
        <f>NDPL!H5</f>
        <v>INTIAL READING 01/01/2023</v>
      </c>
      <c r="N5" s="26" t="s">
        <v>4</v>
      </c>
      <c r="O5" s="26" t="s">
        <v>5</v>
      </c>
      <c r="P5" s="27" t="s">
        <v>6</v>
      </c>
      <c r="Q5" s="27" t="s">
        <v>270</v>
      </c>
    </row>
    <row r="6" ht="14.25" thickBot="1" thickTop="1"/>
    <row r="7" spans="1:17" ht="14.25" thickBot="1" thickTop="1">
      <c r="A7" s="20"/>
      <c r="B7" s="93"/>
      <c r="C7" s="21"/>
      <c r="D7" s="21"/>
      <c r="E7" s="21"/>
      <c r="F7" s="23"/>
      <c r="G7" s="20"/>
      <c r="H7" s="21"/>
      <c r="I7" s="21"/>
      <c r="J7" s="21"/>
      <c r="K7" s="23"/>
      <c r="L7" s="20"/>
      <c r="M7" s="21"/>
      <c r="N7" s="21"/>
      <c r="O7" s="21"/>
      <c r="P7" s="23"/>
      <c r="Q7" s="119"/>
    </row>
    <row r="8" spans="1:17" ht="19.5">
      <c r="A8" s="761" t="s">
        <v>469</v>
      </c>
      <c r="B8" s="699" t="s">
        <v>257</v>
      </c>
      <c r="C8" s="700"/>
      <c r="D8" s="701"/>
      <c r="E8" s="701"/>
      <c r="F8" s="702"/>
      <c r="G8" s="703"/>
      <c r="H8" s="40"/>
      <c r="I8" s="704"/>
      <c r="J8" s="704"/>
      <c r="K8" s="705"/>
      <c r="L8" s="706"/>
      <c r="M8" s="707"/>
      <c r="N8" s="704"/>
      <c r="O8" s="704"/>
      <c r="P8" s="705"/>
      <c r="Q8" s="708"/>
    </row>
    <row r="9" spans="1:17" ht="18">
      <c r="A9" s="176"/>
      <c r="B9" s="326" t="s">
        <v>258</v>
      </c>
      <c r="C9" s="121" t="s">
        <v>460</v>
      </c>
      <c r="D9" s="96"/>
      <c r="E9" s="94"/>
      <c r="F9" s="95"/>
      <c r="G9" s="19"/>
      <c r="H9" s="15"/>
      <c r="I9" s="56"/>
      <c r="J9" s="56"/>
      <c r="K9" s="57"/>
      <c r="L9" s="146"/>
      <c r="M9" s="56"/>
      <c r="N9" s="56"/>
      <c r="O9" s="56"/>
      <c r="P9" s="57"/>
      <c r="Q9" s="709"/>
    </row>
    <row r="10" spans="1:17" s="341" customFormat="1" ht="18">
      <c r="A10" s="710">
        <v>1</v>
      </c>
      <c r="B10" s="398" t="s">
        <v>254</v>
      </c>
      <c r="C10" s="325">
        <v>4865015</v>
      </c>
      <c r="D10" s="337" t="s">
        <v>12</v>
      </c>
      <c r="E10" s="94" t="s">
        <v>312</v>
      </c>
      <c r="F10" s="399">
        <v>2000</v>
      </c>
      <c r="G10" s="257">
        <v>8740</v>
      </c>
      <c r="H10" s="258">
        <v>7161</v>
      </c>
      <c r="I10" s="244">
        <f>G10-H10</f>
        <v>1579</v>
      </c>
      <c r="J10" s="244">
        <f>$F10*I10</f>
        <v>3158000</v>
      </c>
      <c r="K10" s="244">
        <f>J10/1000000</f>
        <v>3.158</v>
      </c>
      <c r="L10" s="257">
        <v>999998</v>
      </c>
      <c r="M10" s="258">
        <v>999998</v>
      </c>
      <c r="N10" s="244">
        <f>L10-M10</f>
        <v>0</v>
      </c>
      <c r="O10" s="244">
        <f>$F10*N10</f>
        <v>0</v>
      </c>
      <c r="P10" s="244">
        <f>O10/1000000</f>
        <v>0</v>
      </c>
      <c r="Q10" s="711"/>
    </row>
    <row r="11" spans="1:17" s="341" customFormat="1" ht="18">
      <c r="A11" s="710">
        <v>2</v>
      </c>
      <c r="B11" s="398" t="s">
        <v>256</v>
      </c>
      <c r="C11" s="325">
        <v>4864970</v>
      </c>
      <c r="D11" s="337" t="s">
        <v>12</v>
      </c>
      <c r="E11" s="94" t="s">
        <v>312</v>
      </c>
      <c r="F11" s="399">
        <v>2000</v>
      </c>
      <c r="G11" s="257">
        <v>35922</v>
      </c>
      <c r="H11" s="258">
        <v>35179</v>
      </c>
      <c r="I11" s="244">
        <f>G11-H11</f>
        <v>743</v>
      </c>
      <c r="J11" s="244">
        <f>$F11*I11</f>
        <v>1486000</v>
      </c>
      <c r="K11" s="244">
        <f>J11/1000000</f>
        <v>1.486</v>
      </c>
      <c r="L11" s="257">
        <v>1628</v>
      </c>
      <c r="M11" s="258">
        <v>1628</v>
      </c>
      <c r="N11" s="244">
        <f>L11-M11</f>
        <v>0</v>
      </c>
      <c r="O11" s="244">
        <f>$F11*N11</f>
        <v>0</v>
      </c>
      <c r="P11" s="244">
        <f>O11/1000000</f>
        <v>0</v>
      </c>
      <c r="Q11" s="712" t="s">
        <v>489</v>
      </c>
    </row>
    <row r="12" spans="1:17" s="341" customFormat="1" ht="18">
      <c r="A12" s="710"/>
      <c r="B12" s="398"/>
      <c r="C12" s="325"/>
      <c r="D12" s="337"/>
      <c r="E12" s="94"/>
      <c r="F12" s="325"/>
      <c r="G12" s="257"/>
      <c r="H12" s="258"/>
      <c r="I12" s="244"/>
      <c r="J12" s="244"/>
      <c r="K12" s="244">
        <v>1.585</v>
      </c>
      <c r="L12" s="257"/>
      <c r="M12" s="258"/>
      <c r="N12" s="244"/>
      <c r="O12" s="244"/>
      <c r="P12" s="244">
        <v>0</v>
      </c>
      <c r="Q12" s="712" t="s">
        <v>490</v>
      </c>
    </row>
    <row r="13" spans="1:17" ht="15.75">
      <c r="A13" s="177"/>
      <c r="B13" s="15"/>
      <c r="C13" s="15"/>
      <c r="D13" s="15"/>
      <c r="E13" s="15"/>
      <c r="F13" s="15"/>
      <c r="G13" s="257"/>
      <c r="H13" s="713" t="s">
        <v>456</v>
      </c>
      <c r="I13" s="15"/>
      <c r="J13" s="15"/>
      <c r="K13" s="714">
        <f>SUM(K10:K12)</f>
        <v>6.229</v>
      </c>
      <c r="L13" s="257"/>
      <c r="M13" s="15"/>
      <c r="N13" s="15"/>
      <c r="O13" s="15"/>
      <c r="P13" s="714">
        <f>SUM(P10:P11)</f>
        <v>0</v>
      </c>
      <c r="Q13" s="712"/>
    </row>
    <row r="14" spans="1:17" ht="15.75">
      <c r="A14" s="177"/>
      <c r="B14" s="15"/>
      <c r="C14" s="15"/>
      <c r="D14" s="15"/>
      <c r="E14" s="15"/>
      <c r="F14" s="15"/>
      <c r="G14" s="257"/>
      <c r="H14" s="713" t="s">
        <v>457</v>
      </c>
      <c r="I14" s="15"/>
      <c r="J14" s="715" t="s">
        <v>458</v>
      </c>
      <c r="K14" s="714">
        <f>SUM(NDMC!K32,BYPL!K33)</f>
        <v>-6.062749999999999</v>
      </c>
      <c r="L14" s="257"/>
      <c r="M14" s="15"/>
      <c r="N14" s="15"/>
      <c r="O14" s="15"/>
      <c r="P14" s="714">
        <f>SUM(NDMC!P32,BYPL!P33)</f>
        <v>0</v>
      </c>
      <c r="Q14" s="712"/>
    </row>
    <row r="15" spans="1:17" ht="15.75">
      <c r="A15" s="716"/>
      <c r="B15" s="97"/>
      <c r="C15" s="90"/>
      <c r="D15" s="337"/>
      <c r="E15" s="98"/>
      <c r="F15" s="99"/>
      <c r="G15" s="102"/>
      <c r="H15" s="713" t="s">
        <v>459</v>
      </c>
      <c r="I15" s="56"/>
      <c r="J15" s="56"/>
      <c r="K15" s="697">
        <f>SUM(K13,-K14)</f>
        <v>12.29175</v>
      </c>
      <c r="L15" s="146"/>
      <c r="M15" s="56"/>
      <c r="N15" s="56"/>
      <c r="O15" s="56"/>
      <c r="P15" s="697">
        <f>SUM(P13,-P14)</f>
        <v>0</v>
      </c>
      <c r="Q15" s="709"/>
    </row>
    <row r="16" spans="1:17" ht="16.5">
      <c r="A16" s="762"/>
      <c r="B16" s="530" t="s">
        <v>466</v>
      </c>
      <c r="C16" s="394"/>
      <c r="D16" s="395"/>
      <c r="E16" s="395"/>
      <c r="F16" s="396"/>
      <c r="G16" s="102"/>
      <c r="H16" s="74"/>
      <c r="I16" s="244"/>
      <c r="J16" s="244"/>
      <c r="K16" s="453"/>
      <c r="L16" s="257"/>
      <c r="M16" s="258"/>
      <c r="N16" s="244"/>
      <c r="O16" s="244"/>
      <c r="P16" s="453"/>
      <c r="Q16" s="717"/>
    </row>
    <row r="17" spans="1:17" ht="18">
      <c r="A17" s="763"/>
      <c r="B17" s="301" t="s">
        <v>261</v>
      </c>
      <c r="C17" s="718" t="s">
        <v>461</v>
      </c>
      <c r="D17" s="301"/>
      <c r="E17" s="301"/>
      <c r="F17" s="301"/>
      <c r="G17" s="739">
        <v>29.67</v>
      </c>
      <c r="H17" s="301" t="s">
        <v>263</v>
      </c>
      <c r="I17" s="301"/>
      <c r="J17" s="326"/>
      <c r="K17" s="301">
        <f aca="true" t="shared" si="0" ref="K17:K22">($K$15*G17)/100</f>
        <v>3.6469622250000002</v>
      </c>
      <c r="L17" s="257"/>
      <c r="M17" s="301"/>
      <c r="N17" s="301"/>
      <c r="O17" s="301"/>
      <c r="P17" s="860">
        <f aca="true" t="shared" si="1" ref="P17:P22">($P$15*G17)/100</f>
        <v>0</v>
      </c>
      <c r="Q17" s="740"/>
    </row>
    <row r="18" spans="1:17" ht="18">
      <c r="A18" s="763"/>
      <c r="B18" s="301" t="s">
        <v>313</v>
      </c>
      <c r="C18" s="718" t="s">
        <v>461</v>
      </c>
      <c r="D18" s="301"/>
      <c r="E18" s="301"/>
      <c r="F18" s="301"/>
      <c r="G18" s="739">
        <v>41.53</v>
      </c>
      <c r="H18" s="301" t="s">
        <v>263</v>
      </c>
      <c r="I18" s="301"/>
      <c r="J18" s="326"/>
      <c r="K18" s="301">
        <f t="shared" si="0"/>
        <v>5.104763775</v>
      </c>
      <c r="L18" s="257"/>
      <c r="M18" s="15"/>
      <c r="N18" s="301"/>
      <c r="O18" s="301"/>
      <c r="P18" s="860">
        <f t="shared" si="1"/>
        <v>0</v>
      </c>
      <c r="Q18" s="740"/>
    </row>
    <row r="19" spans="1:17" ht="18">
      <c r="A19" s="763"/>
      <c r="B19" s="301" t="s">
        <v>314</v>
      </c>
      <c r="C19" s="718" t="s">
        <v>461</v>
      </c>
      <c r="D19" s="301"/>
      <c r="E19" s="301"/>
      <c r="F19" s="301"/>
      <c r="G19" s="739">
        <v>22.74</v>
      </c>
      <c r="H19" s="301" t="s">
        <v>263</v>
      </c>
      <c r="I19" s="301"/>
      <c r="J19" s="326"/>
      <c r="K19" s="301">
        <f t="shared" si="0"/>
        <v>2.79514395</v>
      </c>
      <c r="L19" s="257"/>
      <c r="M19" s="301"/>
      <c r="N19" s="301"/>
      <c r="O19" s="301"/>
      <c r="P19" s="860">
        <f t="shared" si="1"/>
        <v>0</v>
      </c>
      <c r="Q19" s="740"/>
    </row>
    <row r="20" spans="1:17" ht="18">
      <c r="A20" s="763"/>
      <c r="B20" s="301" t="s">
        <v>315</v>
      </c>
      <c r="C20" s="718" t="s">
        <v>461</v>
      </c>
      <c r="D20" s="301"/>
      <c r="E20" s="301"/>
      <c r="F20" s="301"/>
      <c r="G20" s="739">
        <v>4.95</v>
      </c>
      <c r="H20" s="301" t="s">
        <v>263</v>
      </c>
      <c r="I20" s="301"/>
      <c r="J20" s="326"/>
      <c r="K20" s="301">
        <f t="shared" si="0"/>
        <v>0.608441625</v>
      </c>
      <c r="L20" s="257"/>
      <c r="M20" s="301"/>
      <c r="N20" s="301"/>
      <c r="O20" s="301"/>
      <c r="P20" s="860">
        <f t="shared" si="1"/>
        <v>0</v>
      </c>
      <c r="Q20" s="740"/>
    </row>
    <row r="21" spans="1:17" ht="18">
      <c r="A21" s="763"/>
      <c r="B21" s="301" t="s">
        <v>316</v>
      </c>
      <c r="C21" s="718" t="s">
        <v>461</v>
      </c>
      <c r="D21" s="301"/>
      <c r="E21" s="301"/>
      <c r="F21" s="301"/>
      <c r="G21" s="739">
        <v>0</v>
      </c>
      <c r="H21" s="301" t="s">
        <v>263</v>
      </c>
      <c r="I21" s="301"/>
      <c r="J21" s="326"/>
      <c r="K21" s="735">
        <f t="shared" si="0"/>
        <v>0</v>
      </c>
      <c r="L21" s="257"/>
      <c r="M21" s="735"/>
      <c r="N21" s="735"/>
      <c r="O21" s="735"/>
      <c r="P21" s="860">
        <f t="shared" si="1"/>
        <v>0</v>
      </c>
      <c r="Q21" s="740"/>
    </row>
    <row r="22" spans="1:17" ht="18">
      <c r="A22" s="763"/>
      <c r="B22" s="301" t="s">
        <v>421</v>
      </c>
      <c r="C22" s="718" t="s">
        <v>461</v>
      </c>
      <c r="D22" s="15"/>
      <c r="E22" s="15"/>
      <c r="F22" s="719"/>
      <c r="G22" s="739">
        <v>0</v>
      </c>
      <c r="H22" s="301" t="s">
        <v>263</v>
      </c>
      <c r="I22" s="15"/>
      <c r="J22" s="720"/>
      <c r="K22" s="735">
        <f t="shared" si="0"/>
        <v>0</v>
      </c>
      <c r="L22" s="257"/>
      <c r="M22" s="17"/>
      <c r="N22" s="17"/>
      <c r="O22" s="17"/>
      <c r="P22" s="735">
        <f t="shared" si="1"/>
        <v>0</v>
      </c>
      <c r="Q22" s="740"/>
    </row>
    <row r="23" spans="1:17" ht="15.75" thickBot="1">
      <c r="A23" s="178"/>
      <c r="B23" s="41"/>
      <c r="C23" s="41"/>
      <c r="D23" s="41"/>
      <c r="E23" s="41"/>
      <c r="F23" s="41"/>
      <c r="G23" s="729"/>
      <c r="H23" s="41"/>
      <c r="I23" s="41"/>
      <c r="J23" s="41"/>
      <c r="K23" s="41"/>
      <c r="L23" s="729"/>
      <c r="M23" s="41"/>
      <c r="N23" s="41"/>
      <c r="O23" s="41"/>
      <c r="P23" s="41"/>
      <c r="Q23" s="741"/>
    </row>
    <row r="24" spans="1:17" ht="13.5" thickBo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9.5">
      <c r="A25" s="761" t="s">
        <v>470</v>
      </c>
      <c r="B25" s="699" t="s">
        <v>433</v>
      </c>
      <c r="C25" s="721"/>
      <c r="D25" s="722"/>
      <c r="E25" s="723"/>
      <c r="F25" s="724"/>
      <c r="G25" s="725"/>
      <c r="H25" s="726"/>
      <c r="I25" s="704"/>
      <c r="J25" s="704"/>
      <c r="K25" s="727"/>
      <c r="L25" s="728"/>
      <c r="M25" s="704"/>
      <c r="N25" s="704"/>
      <c r="O25" s="704"/>
      <c r="P25" s="727"/>
      <c r="Q25" s="708"/>
    </row>
    <row r="26" spans="1:17" s="341" customFormat="1" ht="18">
      <c r="A26" s="746">
        <v>1</v>
      </c>
      <c r="B26" s="97" t="s">
        <v>433</v>
      </c>
      <c r="C26" s="325">
        <v>4864958</v>
      </c>
      <c r="D26" s="587" t="s">
        <v>12</v>
      </c>
      <c r="E26" s="587" t="s">
        <v>312</v>
      </c>
      <c r="F26" s="399">
        <v>-500</v>
      </c>
      <c r="G26" s="257">
        <v>855515</v>
      </c>
      <c r="H26" s="258">
        <v>858789</v>
      </c>
      <c r="I26" s="244">
        <f>G26-H26</f>
        <v>-3274</v>
      </c>
      <c r="J26" s="244">
        <f>$F26*I26</f>
        <v>1637000</v>
      </c>
      <c r="K26" s="244">
        <f>J26/1000000</f>
        <v>1.637</v>
      </c>
      <c r="L26" s="257">
        <v>997811</v>
      </c>
      <c r="M26" s="258">
        <v>997811</v>
      </c>
      <c r="N26" s="244">
        <f>L26-M26</f>
        <v>0</v>
      </c>
      <c r="O26" s="244">
        <f>$F26*N26</f>
        <v>0</v>
      </c>
      <c r="P26" s="244">
        <f>O26/1000000</f>
        <v>0</v>
      </c>
      <c r="Q26" s="711"/>
    </row>
    <row r="27" spans="1:17" s="341" customFormat="1" ht="18">
      <c r="A27" s="710"/>
      <c r="B27" s="97"/>
      <c r="C27" s="325"/>
      <c r="D27" s="587"/>
      <c r="E27" s="587"/>
      <c r="F27" s="399"/>
      <c r="G27" s="713" t="s">
        <v>462</v>
      </c>
      <c r="H27" s="368"/>
      <c r="I27" s="244"/>
      <c r="J27" s="244"/>
      <c r="K27" s="453">
        <f>K26</f>
        <v>1.637</v>
      </c>
      <c r="L27" s="257"/>
      <c r="M27" s="258"/>
      <c r="N27" s="244"/>
      <c r="O27" s="244"/>
      <c r="P27" s="453">
        <f>P26</f>
        <v>0</v>
      </c>
      <c r="Q27" s="711"/>
    </row>
    <row r="28" spans="1:17" s="341" customFormat="1" ht="16.5">
      <c r="A28" s="762"/>
      <c r="B28" s="530" t="s">
        <v>467</v>
      </c>
      <c r="C28" s="394"/>
      <c r="D28" s="395"/>
      <c r="E28" s="395"/>
      <c r="F28" s="396"/>
      <c r="G28" s="257"/>
      <c r="H28" s="74"/>
      <c r="I28" s="244"/>
      <c r="J28" s="244"/>
      <c r="K28" s="453"/>
      <c r="L28" s="257"/>
      <c r="M28" s="258"/>
      <c r="N28" s="244"/>
      <c r="O28" s="244"/>
      <c r="P28" s="453"/>
      <c r="Q28" s="711"/>
    </row>
    <row r="29" spans="1:17" s="341" customFormat="1" ht="18">
      <c r="A29" s="763"/>
      <c r="B29" s="301" t="s">
        <v>261</v>
      </c>
      <c r="C29" s="718" t="s">
        <v>461</v>
      </c>
      <c r="D29" s="301"/>
      <c r="E29" s="301"/>
      <c r="F29" s="301"/>
      <c r="G29" s="739">
        <v>29.2</v>
      </c>
      <c r="H29" s="301" t="s">
        <v>263</v>
      </c>
      <c r="I29" s="301"/>
      <c r="J29" s="326"/>
      <c r="K29" s="735">
        <f aca="true" t="shared" si="2" ref="K29:K34">($K$27*G29)/100</f>
        <v>0.478004</v>
      </c>
      <c r="L29" s="739"/>
      <c r="M29" s="301"/>
      <c r="N29" s="301"/>
      <c r="O29" s="301"/>
      <c r="P29" s="735">
        <f aca="true" t="shared" si="3" ref="P29:P34">($P$27*G29)/100</f>
        <v>0</v>
      </c>
      <c r="Q29" s="711"/>
    </row>
    <row r="30" spans="1:17" s="341" customFormat="1" ht="18">
      <c r="A30" s="763"/>
      <c r="B30" s="301" t="s">
        <v>313</v>
      </c>
      <c r="C30" s="718" t="s">
        <v>461</v>
      </c>
      <c r="D30" s="301"/>
      <c r="E30" s="301"/>
      <c r="F30" s="301"/>
      <c r="G30" s="739">
        <v>41.81</v>
      </c>
      <c r="H30" s="301" t="s">
        <v>263</v>
      </c>
      <c r="I30" s="301"/>
      <c r="J30" s="326"/>
      <c r="K30" s="735">
        <f t="shared" si="2"/>
        <v>0.6844297</v>
      </c>
      <c r="L30" s="739"/>
      <c r="M30" s="15"/>
      <c r="N30" s="301"/>
      <c r="O30" s="301"/>
      <c r="P30" s="735">
        <f t="shared" si="3"/>
        <v>0</v>
      </c>
      <c r="Q30" s="711"/>
    </row>
    <row r="31" spans="1:17" s="341" customFormat="1" ht="18">
      <c r="A31" s="763"/>
      <c r="B31" s="301" t="s">
        <v>314</v>
      </c>
      <c r="C31" s="718" t="s">
        <v>461</v>
      </c>
      <c r="D31" s="301"/>
      <c r="E31" s="301"/>
      <c r="F31" s="301"/>
      <c r="G31" s="739">
        <v>23.9</v>
      </c>
      <c r="H31" s="301" t="s">
        <v>263</v>
      </c>
      <c r="I31" s="301"/>
      <c r="J31" s="326"/>
      <c r="K31" s="735">
        <f t="shared" si="2"/>
        <v>0.391243</v>
      </c>
      <c r="L31" s="739"/>
      <c r="M31" s="301"/>
      <c r="N31" s="301"/>
      <c r="O31" s="301"/>
      <c r="P31" s="735">
        <f t="shared" si="3"/>
        <v>0</v>
      </c>
      <c r="Q31" s="711"/>
    </row>
    <row r="32" spans="1:17" s="341" customFormat="1" ht="18">
      <c r="A32" s="763"/>
      <c r="B32" s="301" t="s">
        <v>315</v>
      </c>
      <c r="C32" s="718" t="s">
        <v>461</v>
      </c>
      <c r="D32" s="301"/>
      <c r="E32" s="301"/>
      <c r="F32" s="301"/>
      <c r="G32" s="739">
        <v>5.09</v>
      </c>
      <c r="H32" s="301" t="s">
        <v>263</v>
      </c>
      <c r="I32" s="301"/>
      <c r="J32" s="326"/>
      <c r="K32" s="735">
        <f t="shared" si="2"/>
        <v>0.0833233</v>
      </c>
      <c r="L32" s="739"/>
      <c r="M32" s="301"/>
      <c r="N32" s="301"/>
      <c r="O32" s="301"/>
      <c r="P32" s="735">
        <f t="shared" si="3"/>
        <v>0</v>
      </c>
      <c r="Q32" s="711"/>
    </row>
    <row r="33" spans="1:17" s="341" customFormat="1" ht="18">
      <c r="A33" s="763"/>
      <c r="B33" s="301" t="s">
        <v>316</v>
      </c>
      <c r="C33" s="718" t="s">
        <v>461</v>
      </c>
      <c r="D33" s="301"/>
      <c r="E33" s="301"/>
      <c r="F33" s="301"/>
      <c r="G33" s="739">
        <v>0</v>
      </c>
      <c r="H33" s="301" t="s">
        <v>263</v>
      </c>
      <c r="I33" s="301"/>
      <c r="J33" s="326"/>
      <c r="K33" s="735">
        <f t="shared" si="2"/>
        <v>0</v>
      </c>
      <c r="L33" s="739"/>
      <c r="M33" s="301"/>
      <c r="N33" s="301"/>
      <c r="O33" s="301"/>
      <c r="P33" s="735">
        <f t="shared" si="3"/>
        <v>0</v>
      </c>
      <c r="Q33" s="711"/>
    </row>
    <row r="34" spans="1:17" s="341" customFormat="1" ht="18.75" thickBot="1">
      <c r="A34" s="764"/>
      <c r="B34" s="731" t="s">
        <v>421</v>
      </c>
      <c r="C34" s="732" t="s">
        <v>461</v>
      </c>
      <c r="D34" s="41"/>
      <c r="E34" s="41"/>
      <c r="F34" s="733"/>
      <c r="G34" s="742">
        <v>0</v>
      </c>
      <c r="H34" s="731" t="s">
        <v>263</v>
      </c>
      <c r="I34" s="41"/>
      <c r="J34" s="734"/>
      <c r="K34" s="743">
        <f t="shared" si="2"/>
        <v>0</v>
      </c>
      <c r="L34" s="742"/>
      <c r="M34" s="41"/>
      <c r="N34" s="41"/>
      <c r="O34" s="41"/>
      <c r="P34" s="743">
        <f t="shared" si="3"/>
        <v>0</v>
      </c>
      <c r="Q34" s="730"/>
    </row>
    <row r="35" spans="1:17" s="341" customFormat="1" ht="18.75" thickBot="1">
      <c r="A35" s="845"/>
      <c r="B35" s="854"/>
      <c r="C35" s="847"/>
      <c r="D35" s="848"/>
      <c r="E35" s="848"/>
      <c r="F35" s="849"/>
      <c r="G35" s="855"/>
      <c r="H35" s="854"/>
      <c r="I35" s="848"/>
      <c r="J35" s="851"/>
      <c r="K35" s="854"/>
      <c r="L35" s="848"/>
      <c r="M35" s="848"/>
      <c r="N35" s="848"/>
      <c r="O35" s="848"/>
      <c r="P35" s="854"/>
      <c r="Q35" s="368"/>
    </row>
    <row r="36" spans="1:17" ht="19.5">
      <c r="A36" s="761" t="s">
        <v>471</v>
      </c>
      <c r="B36" s="699" t="s">
        <v>300</v>
      </c>
      <c r="C36" s="40"/>
      <c r="D36" s="40"/>
      <c r="E36" s="40"/>
      <c r="F36" s="40"/>
      <c r="G36" s="736"/>
      <c r="H36" s="40"/>
      <c r="I36" s="40"/>
      <c r="J36" s="40"/>
      <c r="K36" s="40"/>
      <c r="L36" s="736"/>
      <c r="M36" s="40"/>
      <c r="N36" s="40"/>
      <c r="O36" s="40"/>
      <c r="P36" s="40"/>
      <c r="Q36" s="737"/>
    </row>
    <row r="37" spans="1:17" s="341" customFormat="1" ht="12.75">
      <c r="A37" s="444"/>
      <c r="B37" s="100" t="s">
        <v>304</v>
      </c>
      <c r="C37" s="101" t="s">
        <v>253</v>
      </c>
      <c r="D37" s="368"/>
      <c r="E37" s="368"/>
      <c r="F37" s="533"/>
      <c r="G37" s="539"/>
      <c r="H37" s="368"/>
      <c r="I37" s="368"/>
      <c r="J37" s="368"/>
      <c r="K37" s="533"/>
      <c r="L37" s="539"/>
      <c r="M37" s="368"/>
      <c r="N37" s="368"/>
      <c r="O37" s="368"/>
      <c r="P37" s="533"/>
      <c r="Q37" s="711"/>
    </row>
    <row r="38" spans="1:17" s="341" customFormat="1" ht="16.5">
      <c r="A38" s="746">
        <v>1</v>
      </c>
      <c r="B38" s="368" t="s">
        <v>301</v>
      </c>
      <c r="C38" s="369">
        <v>5100238</v>
      </c>
      <c r="D38" s="98" t="s">
        <v>12</v>
      </c>
      <c r="E38" s="98" t="s">
        <v>255</v>
      </c>
      <c r="F38" s="370">
        <v>-750</v>
      </c>
      <c r="G38" s="257">
        <v>183601</v>
      </c>
      <c r="H38" s="258">
        <v>182524</v>
      </c>
      <c r="I38" s="244">
        <f>G38-H38</f>
        <v>1077</v>
      </c>
      <c r="J38" s="244">
        <f>$F38*I38</f>
        <v>-807750</v>
      </c>
      <c r="K38" s="244">
        <f>J38/1000000</f>
        <v>-0.80775</v>
      </c>
      <c r="L38" s="257">
        <v>999739</v>
      </c>
      <c r="M38" s="258">
        <v>999739</v>
      </c>
      <c r="N38" s="244">
        <f>L38-M38</f>
        <v>0</v>
      </c>
      <c r="O38" s="244">
        <f>$F38*N38</f>
        <v>0</v>
      </c>
      <c r="P38" s="244">
        <f>O38/1000000</f>
        <v>0</v>
      </c>
      <c r="Q38" s="712"/>
    </row>
    <row r="39" spans="1:17" s="645" customFormat="1" ht="16.5">
      <c r="A39" s="746">
        <v>2</v>
      </c>
      <c r="B39" s="368" t="s">
        <v>302</v>
      </c>
      <c r="C39" s="369">
        <v>4902490</v>
      </c>
      <c r="D39" s="98" t="s">
        <v>12</v>
      </c>
      <c r="E39" s="98" t="s">
        <v>255</v>
      </c>
      <c r="F39" s="370">
        <v>-1000</v>
      </c>
      <c r="G39" s="257">
        <v>1558</v>
      </c>
      <c r="H39" s="258">
        <v>213</v>
      </c>
      <c r="I39" s="244">
        <f>G39-H39</f>
        <v>1345</v>
      </c>
      <c r="J39" s="244">
        <f>$F39*I39</f>
        <v>-1345000</v>
      </c>
      <c r="K39" s="244">
        <f>J39/1000000</f>
        <v>-1.345</v>
      </c>
      <c r="L39" s="257">
        <v>0</v>
      </c>
      <c r="M39" s="258">
        <v>0</v>
      </c>
      <c r="N39" s="244">
        <f>L39-M39</f>
        <v>0</v>
      </c>
      <c r="O39" s="244">
        <f>$F39*N39</f>
        <v>0</v>
      </c>
      <c r="P39" s="244">
        <f>O39/1000000</f>
        <v>0</v>
      </c>
      <c r="Q39" s="711"/>
    </row>
    <row r="40" spans="1:17" s="397" customFormat="1" ht="16.5">
      <c r="A40" s="747">
        <v>3</v>
      </c>
      <c r="B40" s="393" t="s">
        <v>303</v>
      </c>
      <c r="C40" s="394">
        <v>4902483</v>
      </c>
      <c r="D40" s="395" t="s">
        <v>12</v>
      </c>
      <c r="E40" s="395" t="s">
        <v>255</v>
      </c>
      <c r="F40" s="396">
        <v>-750</v>
      </c>
      <c r="G40" s="257">
        <v>993675</v>
      </c>
      <c r="H40" s="258">
        <v>994335</v>
      </c>
      <c r="I40" s="244">
        <f>G40-H40</f>
        <v>-660</v>
      </c>
      <c r="J40" s="244">
        <f>$F40*I40</f>
        <v>495000</v>
      </c>
      <c r="K40" s="244">
        <f>J40/1000000</f>
        <v>0.495</v>
      </c>
      <c r="L40" s="257">
        <v>999391</v>
      </c>
      <c r="M40" s="258">
        <v>999391</v>
      </c>
      <c r="N40" s="244">
        <f>L40-M40</f>
        <v>0</v>
      </c>
      <c r="O40" s="244">
        <f>$F40*N40</f>
        <v>0</v>
      </c>
      <c r="P40" s="244">
        <f>O40/1000000</f>
        <v>0</v>
      </c>
      <c r="Q40" s="717"/>
    </row>
    <row r="41" spans="1:17" s="397" customFormat="1" ht="16.5">
      <c r="A41" s="762"/>
      <c r="B41" s="393"/>
      <c r="C41" s="394"/>
      <c r="D41" s="395"/>
      <c r="E41" s="395"/>
      <c r="F41" s="396"/>
      <c r="G41" s="257"/>
      <c r="H41" s="393"/>
      <c r="I41" s="74" t="s">
        <v>463</v>
      </c>
      <c r="J41" s="244"/>
      <c r="K41" s="453">
        <f>SUM(K38:K40)</f>
        <v>-1.65775</v>
      </c>
      <c r="L41" s="257"/>
      <c r="M41" s="258"/>
      <c r="N41" s="244"/>
      <c r="O41" s="244"/>
      <c r="P41" s="453">
        <f>SUM(P38:P40)</f>
        <v>0</v>
      </c>
      <c r="Q41" s="717"/>
    </row>
    <row r="42" spans="1:17" s="397" customFormat="1" ht="16.5">
      <c r="A42" s="762"/>
      <c r="B42" s="530" t="s">
        <v>468</v>
      </c>
      <c r="C42" s="394"/>
      <c r="D42" s="395"/>
      <c r="E42" s="395"/>
      <c r="F42" s="396"/>
      <c r="G42" s="257"/>
      <c r="H42" s="74"/>
      <c r="I42" s="244"/>
      <c r="J42" s="244"/>
      <c r="K42" s="453"/>
      <c r="L42" s="257"/>
      <c r="M42" s="258"/>
      <c r="N42" s="244"/>
      <c r="O42" s="244"/>
      <c r="P42" s="453"/>
      <c r="Q42" s="717"/>
    </row>
    <row r="43" spans="1:17" s="397" customFormat="1" ht="18">
      <c r="A43" s="763"/>
      <c r="B43" s="301" t="s">
        <v>261</v>
      </c>
      <c r="C43" s="718" t="s">
        <v>461</v>
      </c>
      <c r="D43" s="301"/>
      <c r="E43" s="301"/>
      <c r="F43" s="301"/>
      <c r="G43" s="739">
        <v>19.28</v>
      </c>
      <c r="H43" s="301" t="s">
        <v>263</v>
      </c>
      <c r="I43" s="301"/>
      <c r="J43" s="326"/>
      <c r="K43" s="735">
        <f aca="true" t="shared" si="4" ref="K43:K48">($K$41*G43)/100</f>
        <v>-0.3196142</v>
      </c>
      <c r="L43" s="739"/>
      <c r="M43" s="301"/>
      <c r="N43" s="301"/>
      <c r="O43" s="301"/>
      <c r="P43" s="735">
        <f aca="true" t="shared" si="5" ref="P43:P48">($P$41*G43)/100</f>
        <v>0</v>
      </c>
      <c r="Q43" s="717"/>
    </row>
    <row r="44" spans="1:17" s="397" customFormat="1" ht="18">
      <c r="A44" s="763"/>
      <c r="B44" s="301" t="s">
        <v>313</v>
      </c>
      <c r="C44" s="718" t="s">
        <v>461</v>
      </c>
      <c r="D44" s="301"/>
      <c r="E44" s="301"/>
      <c r="F44" s="301"/>
      <c r="G44" s="739">
        <v>28.29</v>
      </c>
      <c r="H44" s="301" t="s">
        <v>263</v>
      </c>
      <c r="I44" s="301"/>
      <c r="J44" s="326"/>
      <c r="K44" s="735">
        <f t="shared" si="4"/>
        <v>-0.46897747500000003</v>
      </c>
      <c r="L44" s="739"/>
      <c r="M44" s="15"/>
      <c r="N44" s="301"/>
      <c r="O44" s="301"/>
      <c r="P44" s="735">
        <f t="shared" si="5"/>
        <v>0</v>
      </c>
      <c r="Q44" s="717"/>
    </row>
    <row r="45" spans="1:17" s="397" customFormat="1" ht="18">
      <c r="A45" s="763"/>
      <c r="B45" s="301" t="s">
        <v>314</v>
      </c>
      <c r="C45" s="718" t="s">
        <v>461</v>
      </c>
      <c r="D45" s="301"/>
      <c r="E45" s="301"/>
      <c r="F45" s="301"/>
      <c r="G45" s="739">
        <v>16.07</v>
      </c>
      <c r="H45" s="301" t="s">
        <v>263</v>
      </c>
      <c r="I45" s="301"/>
      <c r="J45" s="326"/>
      <c r="K45" s="735">
        <f t="shared" si="4"/>
        <v>-0.266400425</v>
      </c>
      <c r="L45" s="739"/>
      <c r="M45" s="301"/>
      <c r="N45" s="301"/>
      <c r="O45" s="301"/>
      <c r="P45" s="735">
        <f t="shared" si="5"/>
        <v>0</v>
      </c>
      <c r="Q45" s="717"/>
    </row>
    <row r="46" spans="1:17" s="397" customFormat="1" ht="18">
      <c r="A46" s="763"/>
      <c r="B46" s="301" t="s">
        <v>315</v>
      </c>
      <c r="C46" s="718" t="s">
        <v>461</v>
      </c>
      <c r="D46" s="301"/>
      <c r="E46" s="301"/>
      <c r="F46" s="301"/>
      <c r="G46" s="739">
        <v>30.3</v>
      </c>
      <c r="H46" s="301" t="s">
        <v>263</v>
      </c>
      <c r="I46" s="301"/>
      <c r="J46" s="326"/>
      <c r="K46" s="735">
        <f t="shared" si="4"/>
        <v>-0.5022982500000001</v>
      </c>
      <c r="L46" s="739"/>
      <c r="M46" s="301"/>
      <c r="N46" s="301"/>
      <c r="O46" s="301"/>
      <c r="P46" s="735">
        <f t="shared" si="5"/>
        <v>0</v>
      </c>
      <c r="Q46" s="717"/>
    </row>
    <row r="47" spans="1:17" s="397" customFormat="1" ht="18">
      <c r="A47" s="763"/>
      <c r="B47" s="301" t="s">
        <v>316</v>
      </c>
      <c r="C47" s="718" t="s">
        <v>461</v>
      </c>
      <c r="D47" s="301"/>
      <c r="E47" s="301"/>
      <c r="F47" s="301"/>
      <c r="G47" s="739">
        <v>6.06</v>
      </c>
      <c r="H47" s="301" t="s">
        <v>263</v>
      </c>
      <c r="I47" s="301"/>
      <c r="J47" s="326"/>
      <c r="K47" s="735">
        <f t="shared" si="4"/>
        <v>-0.10045964999999998</v>
      </c>
      <c r="L47" s="739"/>
      <c r="M47" s="301"/>
      <c r="N47" s="301"/>
      <c r="O47" s="301"/>
      <c r="P47" s="735">
        <f t="shared" si="5"/>
        <v>0</v>
      </c>
      <c r="Q47" s="717"/>
    </row>
    <row r="48" spans="1:17" s="397" customFormat="1" ht="18.75" thickBot="1">
      <c r="A48" s="764"/>
      <c r="B48" s="731" t="s">
        <v>421</v>
      </c>
      <c r="C48" s="732" t="s">
        <v>461</v>
      </c>
      <c r="D48" s="41"/>
      <c r="E48" s="41"/>
      <c r="F48" s="733"/>
      <c r="G48" s="742">
        <v>0</v>
      </c>
      <c r="H48" s="731" t="s">
        <v>263</v>
      </c>
      <c r="I48" s="41"/>
      <c r="J48" s="734"/>
      <c r="K48" s="743">
        <f t="shared" si="4"/>
        <v>0</v>
      </c>
      <c r="L48" s="742"/>
      <c r="M48" s="41"/>
      <c r="N48" s="41"/>
      <c r="O48" s="41"/>
      <c r="P48" s="743">
        <f t="shared" si="5"/>
        <v>0</v>
      </c>
      <c r="Q48" s="738"/>
    </row>
    <row r="49" spans="1:17" s="397" customFormat="1" ht="18.75" thickBot="1">
      <c r="A49" s="231"/>
      <c r="B49" s="301"/>
      <c r="C49" s="718"/>
      <c r="D49" s="15"/>
      <c r="E49" s="15"/>
      <c r="F49" s="719"/>
      <c r="G49" s="748"/>
      <c r="H49" s="301"/>
      <c r="I49" s="15"/>
      <c r="J49" s="720"/>
      <c r="K49" s="735"/>
      <c r="L49" s="748"/>
      <c r="M49" s="15"/>
      <c r="N49" s="15"/>
      <c r="O49" s="15"/>
      <c r="P49" s="735"/>
      <c r="Q49" s="744"/>
    </row>
    <row r="50" spans="1:17" s="397" customFormat="1" ht="19.5" customHeight="1">
      <c r="A50" s="761" t="s">
        <v>472</v>
      </c>
      <c r="B50" s="745" t="s">
        <v>464</v>
      </c>
      <c r="C50" s="749"/>
      <c r="D50" s="418"/>
      <c r="E50" s="418"/>
      <c r="F50" s="856"/>
      <c r="G50" s="750"/>
      <c r="H50" s="751"/>
      <c r="I50" s="418"/>
      <c r="J50" s="752"/>
      <c r="K50" s="857"/>
      <c r="L50" s="418"/>
      <c r="M50" s="418"/>
      <c r="N50" s="418"/>
      <c r="O50" s="418"/>
      <c r="P50" s="751"/>
      <c r="Q50" s="753"/>
    </row>
    <row r="51" spans="1:17" s="341" customFormat="1" ht="18">
      <c r="A51" s="746">
        <v>1</v>
      </c>
      <c r="B51" s="624" t="s">
        <v>434</v>
      </c>
      <c r="C51" s="325">
        <v>5295115</v>
      </c>
      <c r="D51" s="587" t="s">
        <v>12</v>
      </c>
      <c r="E51" s="587" t="s">
        <v>312</v>
      </c>
      <c r="F51" s="399">
        <v>-100</v>
      </c>
      <c r="G51" s="258">
        <v>370242</v>
      </c>
      <c r="H51" s="258">
        <v>380836</v>
      </c>
      <c r="I51" s="244">
        <f>G51-H51</f>
        <v>-10594</v>
      </c>
      <c r="J51" s="244">
        <f>$F51*I51</f>
        <v>1059400</v>
      </c>
      <c r="K51" s="795">
        <f>J51/1000000</f>
        <v>1.0594</v>
      </c>
      <c r="L51" s="258">
        <v>984122</v>
      </c>
      <c r="M51" s="258">
        <v>984122</v>
      </c>
      <c r="N51" s="244">
        <f>L51-M51</f>
        <v>0</v>
      </c>
      <c r="O51" s="244">
        <f>$F51*N51</f>
        <v>0</v>
      </c>
      <c r="P51" s="244">
        <f>O51/1000000</f>
        <v>0</v>
      </c>
      <c r="Q51" s="711"/>
    </row>
    <row r="52" spans="1:17" s="341" customFormat="1" ht="18">
      <c r="A52" s="716"/>
      <c r="B52" s="624"/>
      <c r="C52" s="325"/>
      <c r="D52" s="587"/>
      <c r="E52" s="587"/>
      <c r="F52" s="399"/>
      <c r="G52" s="258"/>
      <c r="H52" s="393"/>
      <c r="I52" s="74" t="s">
        <v>465</v>
      </c>
      <c r="J52" s="244"/>
      <c r="K52" s="852">
        <f>K51</f>
        <v>1.0594</v>
      </c>
      <c r="L52" s="258"/>
      <c r="M52" s="258"/>
      <c r="N52" s="244"/>
      <c r="O52" s="244"/>
      <c r="P52" s="453">
        <f>P51</f>
        <v>0</v>
      </c>
      <c r="Q52" s="711"/>
    </row>
    <row r="53" spans="1:17" s="341" customFormat="1" ht="16.5">
      <c r="A53" s="716"/>
      <c r="B53" s="530" t="s">
        <v>486</v>
      </c>
      <c r="C53" s="394"/>
      <c r="D53" s="395"/>
      <c r="E53" s="395"/>
      <c r="F53" s="396"/>
      <c r="G53" s="257"/>
      <c r="H53" s="74"/>
      <c r="I53" s="244"/>
      <c r="J53" s="244"/>
      <c r="K53" s="453"/>
      <c r="L53" s="257"/>
      <c r="M53" s="258"/>
      <c r="N53" s="244"/>
      <c r="O53" s="244"/>
      <c r="P53" s="453"/>
      <c r="Q53" s="711"/>
    </row>
    <row r="54" spans="1:17" s="341" customFormat="1" ht="18">
      <c r="A54" s="716"/>
      <c r="B54" s="301" t="s">
        <v>261</v>
      </c>
      <c r="C54" s="718" t="s">
        <v>262</v>
      </c>
      <c r="D54" s="301"/>
      <c r="E54" s="301"/>
      <c r="F54" s="301"/>
      <c r="G54" s="739">
        <v>31.5473</v>
      </c>
      <c r="H54" s="301" t="s">
        <v>263</v>
      </c>
      <c r="I54" s="216"/>
      <c r="J54" s="322"/>
      <c r="K54" s="322">
        <f aca="true" t="shared" si="6" ref="K54:K59">($K$52*G54)/100</f>
        <v>0.3342120962</v>
      </c>
      <c r="L54" s="739"/>
      <c r="M54" s="301"/>
      <c r="N54" s="768"/>
      <c r="O54" s="322"/>
      <c r="P54" s="322">
        <f>($P$52*G54)/100</f>
        <v>0</v>
      </c>
      <c r="Q54" s="769"/>
    </row>
    <row r="55" spans="1:17" s="341" customFormat="1" ht="18">
      <c r="A55" s="716"/>
      <c r="B55" s="301" t="s">
        <v>313</v>
      </c>
      <c r="C55" s="718" t="s">
        <v>262</v>
      </c>
      <c r="D55" s="301"/>
      <c r="E55" s="301"/>
      <c r="F55" s="301"/>
      <c r="G55" s="739">
        <v>42.1795</v>
      </c>
      <c r="H55" s="301" t="s">
        <v>263</v>
      </c>
      <c r="I55" s="216"/>
      <c r="J55" s="322"/>
      <c r="K55" s="322">
        <f t="shared" si="6"/>
        <v>0.446849623</v>
      </c>
      <c r="L55" s="739"/>
      <c r="M55" s="15"/>
      <c r="N55" s="768"/>
      <c r="O55" s="322"/>
      <c r="P55" s="322">
        <f>($P$52*G55)/100</f>
        <v>0</v>
      </c>
      <c r="Q55" s="769"/>
    </row>
    <row r="56" spans="1:17" s="341" customFormat="1" ht="18">
      <c r="A56" s="716"/>
      <c r="B56" s="301" t="s">
        <v>314</v>
      </c>
      <c r="C56" s="718" t="s">
        <v>262</v>
      </c>
      <c r="D56" s="301"/>
      <c r="E56" s="301"/>
      <c r="F56" s="301"/>
      <c r="G56" s="739">
        <v>20.3535</v>
      </c>
      <c r="H56" s="301" t="s">
        <v>263</v>
      </c>
      <c r="I56" s="216"/>
      <c r="J56" s="322"/>
      <c r="K56" s="322">
        <f t="shared" si="6"/>
        <v>0.21562497899999997</v>
      </c>
      <c r="L56" s="739"/>
      <c r="M56" s="301"/>
      <c r="N56" s="768"/>
      <c r="O56" s="322"/>
      <c r="P56" s="322">
        <f>($P$52*G56)/100</f>
        <v>0</v>
      </c>
      <c r="Q56" s="769"/>
    </row>
    <row r="57" spans="1:17" s="341" customFormat="1" ht="18">
      <c r="A57" s="716"/>
      <c r="B57" s="301" t="s">
        <v>315</v>
      </c>
      <c r="C57" s="718" t="s">
        <v>262</v>
      </c>
      <c r="D57" s="301"/>
      <c r="E57" s="301"/>
      <c r="F57" s="301"/>
      <c r="G57" s="739">
        <v>4.2771</v>
      </c>
      <c r="H57" s="301" t="s">
        <v>263</v>
      </c>
      <c r="I57" s="216"/>
      <c r="J57" s="322"/>
      <c r="K57" s="322">
        <f t="shared" si="6"/>
        <v>0.045311597399999994</v>
      </c>
      <c r="L57" s="739"/>
      <c r="M57" s="301"/>
      <c r="N57" s="768"/>
      <c r="O57" s="322"/>
      <c r="P57" s="322">
        <f>($P$52*G57)/100</f>
        <v>0</v>
      </c>
      <c r="Q57" s="769"/>
    </row>
    <row r="58" spans="1:17" s="341" customFormat="1" ht="18">
      <c r="A58" s="716"/>
      <c r="B58" s="301" t="s">
        <v>316</v>
      </c>
      <c r="C58" s="718" t="s">
        <v>262</v>
      </c>
      <c r="D58" s="301"/>
      <c r="E58" s="301"/>
      <c r="F58" s="301"/>
      <c r="G58" s="739">
        <v>1.0709</v>
      </c>
      <c r="H58" s="301" t="s">
        <v>263</v>
      </c>
      <c r="I58" s="216"/>
      <c r="J58" s="322"/>
      <c r="K58" s="322">
        <f t="shared" si="6"/>
        <v>0.0113451146</v>
      </c>
      <c r="L58" s="739"/>
      <c r="M58" s="301"/>
      <c r="N58" s="768"/>
      <c r="O58" s="322"/>
      <c r="P58" s="322">
        <f>($P$52*G58)/100</f>
        <v>0</v>
      </c>
      <c r="Q58" s="769"/>
    </row>
    <row r="59" spans="1:17" s="341" customFormat="1" ht="18.75" thickBot="1">
      <c r="A59" s="754"/>
      <c r="B59" s="731" t="s">
        <v>421</v>
      </c>
      <c r="C59" s="732" t="s">
        <v>262</v>
      </c>
      <c r="D59" s="41"/>
      <c r="E59" s="41"/>
      <c r="F59" s="733"/>
      <c r="G59" s="742">
        <v>0.5716</v>
      </c>
      <c r="H59" s="731" t="s">
        <v>263</v>
      </c>
      <c r="I59" s="765"/>
      <c r="J59" s="765"/>
      <c r="K59" s="765">
        <f t="shared" si="6"/>
        <v>0.0060555304</v>
      </c>
      <c r="L59" s="742"/>
      <c r="M59" s="41"/>
      <c r="N59" s="421"/>
      <c r="O59" s="766"/>
      <c r="P59" s="771">
        <f>($P$52*G54)/100</f>
        <v>0</v>
      </c>
      <c r="Q59" s="770"/>
    </row>
    <row r="60" spans="1:17" s="341" customFormat="1" ht="18.75" thickBot="1">
      <c r="A60" s="71"/>
      <c r="B60" s="301"/>
      <c r="C60" s="698"/>
      <c r="D60" s="15"/>
      <c r="E60" s="15"/>
      <c r="F60" s="719"/>
      <c r="G60" s="748"/>
      <c r="H60" s="301"/>
      <c r="I60" s="15"/>
      <c r="J60" s="720"/>
      <c r="K60" s="735"/>
      <c r="L60" s="748"/>
      <c r="M60" s="15"/>
      <c r="N60" s="15"/>
      <c r="O60" s="15"/>
      <c r="P60" s="735"/>
      <c r="Q60" s="368"/>
    </row>
    <row r="61" spans="1:17" s="341" customFormat="1" ht="19.5">
      <c r="A61" s="761" t="s">
        <v>473</v>
      </c>
      <c r="B61" s="875" t="s">
        <v>497</v>
      </c>
      <c r="C61" s="875"/>
      <c r="D61" s="875"/>
      <c r="E61" s="875"/>
      <c r="F61" s="869"/>
      <c r="G61" s="870"/>
      <c r="H61" s="872" t="s">
        <v>499</v>
      </c>
      <c r="I61" s="40"/>
      <c r="J61" s="868"/>
      <c r="K61" s="871"/>
      <c r="L61" s="870"/>
      <c r="M61" s="40"/>
      <c r="N61" s="40"/>
      <c r="O61" s="40"/>
      <c r="P61" s="871"/>
      <c r="Q61" s="419"/>
    </row>
    <row r="62" spans="1:17" s="341" customFormat="1" ht="36">
      <c r="A62" s="861">
        <v>1</v>
      </c>
      <c r="B62" s="862" t="s">
        <v>497</v>
      </c>
      <c r="C62" s="863" t="s">
        <v>455</v>
      </c>
      <c r="D62" s="129" t="s">
        <v>442</v>
      </c>
      <c r="E62" s="864" t="s">
        <v>312</v>
      </c>
      <c r="F62" s="865">
        <v>240000</v>
      </c>
      <c r="G62" s="866">
        <v>-0.47</v>
      </c>
      <c r="H62" s="355">
        <v>-0.28</v>
      </c>
      <c r="I62" s="363">
        <f>G62-H62</f>
        <v>-0.18999999999999995</v>
      </c>
      <c r="J62" s="363">
        <f>$F62*I62</f>
        <v>-45599.999999999985</v>
      </c>
      <c r="K62" s="867">
        <f>J62/1000000</f>
        <v>-0.04559999999999999</v>
      </c>
      <c r="L62" s="866">
        <v>-2.32</v>
      </c>
      <c r="M62" s="355">
        <v>-2.23</v>
      </c>
      <c r="N62" s="363">
        <f>L62-M62</f>
        <v>-0.08999999999999986</v>
      </c>
      <c r="O62" s="363">
        <f>$F62*N62</f>
        <v>-21599.999999999967</v>
      </c>
      <c r="P62" s="867">
        <f>O62/1000000</f>
        <v>-0.021599999999999966</v>
      </c>
      <c r="Q62" s="818" t="s">
        <v>498</v>
      </c>
    </row>
    <row r="63" spans="1:17" s="341" customFormat="1" ht="16.5">
      <c r="A63" s="762"/>
      <c r="B63" s="530" t="s">
        <v>496</v>
      </c>
      <c r="C63" s="833"/>
      <c r="D63" s="834"/>
      <c r="E63" s="834"/>
      <c r="F63" s="835"/>
      <c r="G63" s="208"/>
      <c r="H63" s="74"/>
      <c r="I63" s="244"/>
      <c r="J63" s="244"/>
      <c r="K63" s="453"/>
      <c r="L63" s="208"/>
      <c r="M63" s="209"/>
      <c r="N63" s="244"/>
      <c r="O63" s="244"/>
      <c r="P63" s="852"/>
      <c r="Q63" s="345"/>
    </row>
    <row r="64" spans="1:17" s="341" customFormat="1" ht="18">
      <c r="A64" s="763"/>
      <c r="B64" s="150" t="s">
        <v>261</v>
      </c>
      <c r="C64" s="718" t="s">
        <v>461</v>
      </c>
      <c r="D64" s="150"/>
      <c r="E64" s="150"/>
      <c r="F64" s="150"/>
      <c r="G64" s="739">
        <v>30.09</v>
      </c>
      <c r="H64" s="150" t="s">
        <v>263</v>
      </c>
      <c r="I64" s="150"/>
      <c r="J64" s="173"/>
      <c r="K64" s="231">
        <f aca="true" t="shared" si="7" ref="K64:K69">($K$62*G64)/100</f>
        <v>-0.013721039999999995</v>
      </c>
      <c r="L64" s="739"/>
      <c r="M64" s="150"/>
      <c r="N64" s="150"/>
      <c r="O64" s="150"/>
      <c r="P64" s="853">
        <f aca="true" t="shared" si="8" ref="P64:P69">($P$62*G64)/100</f>
        <v>-0.00649943999999999</v>
      </c>
      <c r="Q64" s="345"/>
    </row>
    <row r="65" spans="1:17" s="341" customFormat="1" ht="18">
      <c r="A65" s="763"/>
      <c r="B65" s="150" t="s">
        <v>313</v>
      </c>
      <c r="C65" s="718" t="s">
        <v>461</v>
      </c>
      <c r="D65" s="150"/>
      <c r="E65" s="150"/>
      <c r="F65" s="150"/>
      <c r="G65" s="739">
        <v>41.72</v>
      </c>
      <c r="H65" s="150" t="s">
        <v>263</v>
      </c>
      <c r="I65" s="150"/>
      <c r="J65" s="173"/>
      <c r="K65" s="231">
        <f t="shared" si="7"/>
        <v>-0.019024319999999994</v>
      </c>
      <c r="L65" s="739"/>
      <c r="M65" s="15"/>
      <c r="N65" s="150"/>
      <c r="O65" s="150"/>
      <c r="P65" s="853">
        <f t="shared" si="8"/>
        <v>-0.009011519999999986</v>
      </c>
      <c r="Q65" s="345"/>
    </row>
    <row r="66" spans="1:17" s="341" customFormat="1" ht="18">
      <c r="A66" s="763"/>
      <c r="B66" s="150" t="s">
        <v>314</v>
      </c>
      <c r="C66" s="718" t="s">
        <v>461</v>
      </c>
      <c r="D66" s="150"/>
      <c r="E66" s="150"/>
      <c r="F66" s="150"/>
      <c r="G66" s="739">
        <v>23.33</v>
      </c>
      <c r="H66" s="150" t="s">
        <v>263</v>
      </c>
      <c r="I66" s="150"/>
      <c r="J66" s="173"/>
      <c r="K66" s="231">
        <f t="shared" si="7"/>
        <v>-0.010638479999999997</v>
      </c>
      <c r="L66" s="739"/>
      <c r="M66" s="150"/>
      <c r="N66" s="150"/>
      <c r="O66" s="150"/>
      <c r="P66" s="853">
        <f t="shared" si="8"/>
        <v>-0.0050392799999999915</v>
      </c>
      <c r="Q66" s="345"/>
    </row>
    <row r="67" spans="1:17" s="341" customFormat="1" ht="18">
      <c r="A67" s="763"/>
      <c r="B67" s="150" t="s">
        <v>315</v>
      </c>
      <c r="C67" s="718" t="s">
        <v>461</v>
      </c>
      <c r="D67" s="150"/>
      <c r="E67" s="150"/>
      <c r="F67" s="150"/>
      <c r="G67" s="739">
        <v>4.86</v>
      </c>
      <c r="H67" s="150" t="s">
        <v>263</v>
      </c>
      <c r="I67" s="150"/>
      <c r="J67" s="173"/>
      <c r="K67" s="231">
        <f t="shared" si="7"/>
        <v>-0.0022161599999999996</v>
      </c>
      <c r="L67" s="739"/>
      <c r="M67" s="150"/>
      <c r="N67" s="150"/>
      <c r="O67" s="150"/>
      <c r="P67" s="853">
        <f t="shared" si="8"/>
        <v>-0.0010497599999999985</v>
      </c>
      <c r="Q67" s="345"/>
    </row>
    <row r="68" spans="1:17" s="341" customFormat="1" ht="18">
      <c r="A68" s="763"/>
      <c r="B68" s="150" t="s">
        <v>316</v>
      </c>
      <c r="C68" s="718" t="s">
        <v>461</v>
      </c>
      <c r="D68" s="150"/>
      <c r="E68" s="150"/>
      <c r="F68" s="150"/>
      <c r="G68" s="739">
        <v>0</v>
      </c>
      <c r="H68" s="150" t="s">
        <v>263</v>
      </c>
      <c r="I68" s="150"/>
      <c r="J68" s="173"/>
      <c r="K68" s="231">
        <f t="shared" si="7"/>
        <v>0</v>
      </c>
      <c r="L68" s="739"/>
      <c r="M68" s="150"/>
      <c r="N68" s="150"/>
      <c r="O68" s="150"/>
      <c r="P68" s="853">
        <f t="shared" si="8"/>
        <v>0</v>
      </c>
      <c r="Q68" s="345"/>
    </row>
    <row r="69" spans="1:17" s="341" customFormat="1" ht="18.75" thickBot="1">
      <c r="A69" s="764"/>
      <c r="B69" s="836" t="s">
        <v>421</v>
      </c>
      <c r="C69" s="732" t="s">
        <v>461</v>
      </c>
      <c r="D69" s="41"/>
      <c r="E69" s="41"/>
      <c r="F69" s="733"/>
      <c r="G69" s="742">
        <v>0</v>
      </c>
      <c r="H69" s="836" t="s">
        <v>263</v>
      </c>
      <c r="I69" s="41"/>
      <c r="J69" s="734"/>
      <c r="K69" s="844">
        <f t="shared" si="7"/>
        <v>0</v>
      </c>
      <c r="L69" s="742"/>
      <c r="M69" s="41"/>
      <c r="N69" s="41"/>
      <c r="O69" s="41"/>
      <c r="P69" s="844">
        <f t="shared" si="8"/>
        <v>0</v>
      </c>
      <c r="Q69" s="859"/>
    </row>
    <row r="70" spans="1:17" s="341" customFormat="1" ht="18.75" thickBot="1">
      <c r="A70" s="845"/>
      <c r="B70" s="846"/>
      <c r="C70" s="847"/>
      <c r="D70" s="848"/>
      <c r="E70" s="848"/>
      <c r="F70" s="849"/>
      <c r="G70" s="850"/>
      <c r="H70" s="846"/>
      <c r="I70" s="848"/>
      <c r="J70" s="851"/>
      <c r="K70" s="845"/>
      <c r="L70" s="850"/>
      <c r="M70" s="848"/>
      <c r="N70" s="848"/>
      <c r="O70" s="848"/>
      <c r="P70" s="845"/>
      <c r="Q70" s="858"/>
    </row>
    <row r="71" spans="1:17" s="841" customFormat="1" ht="19.5">
      <c r="A71" s="761" t="s">
        <v>494</v>
      </c>
      <c r="B71" s="760" t="s">
        <v>495</v>
      </c>
      <c r="C71" s="837"/>
      <c r="D71" s="838"/>
      <c r="E71" s="838"/>
      <c r="F71" s="837"/>
      <c r="G71" s="839"/>
      <c r="H71" s="755"/>
      <c r="I71" s="756"/>
      <c r="J71" s="756"/>
      <c r="K71" s="757"/>
      <c r="L71" s="840"/>
      <c r="M71" s="839"/>
      <c r="N71" s="756"/>
      <c r="O71" s="756"/>
      <c r="P71" s="757"/>
      <c r="Q71" s="737"/>
    </row>
    <row r="72" spans="1:256" s="841" customFormat="1" ht="18">
      <c r="A72" s="763" t="s">
        <v>260</v>
      </c>
      <c r="B72" s="150" t="s">
        <v>261</v>
      </c>
      <c r="C72" s="429"/>
      <c r="D72" s="150"/>
      <c r="E72" s="150"/>
      <c r="F72" s="231" t="s">
        <v>458</v>
      </c>
      <c r="G72" s="739"/>
      <c r="H72" s="150"/>
      <c r="I72" s="150"/>
      <c r="J72" s="173"/>
      <c r="K72" s="231">
        <f aca="true" t="shared" si="9" ref="K72:K77">SUM(K17,K29,K43,K54,K64)</f>
        <v>4.1258430812</v>
      </c>
      <c r="L72" s="739"/>
      <c r="M72" s="150"/>
      <c r="N72" s="150"/>
      <c r="O72" s="150"/>
      <c r="P72" s="231">
        <f aca="true" t="shared" si="10" ref="P72:P77">SUM(P17,P29,P43,P54,P64)</f>
        <v>-0.00649943999999999</v>
      </c>
      <c r="Q72" s="711"/>
      <c r="R72" s="148"/>
      <c r="S72" s="698"/>
      <c r="T72" s="148"/>
      <c r="U72" s="148"/>
      <c r="V72" s="148"/>
      <c r="W72" s="148"/>
      <c r="X72" s="148"/>
      <c r="Y72" s="148"/>
      <c r="Z72" s="122"/>
      <c r="AA72" s="148"/>
      <c r="AB72" s="148"/>
      <c r="AC72" s="148"/>
      <c r="AD72" s="148"/>
      <c r="AE72" s="148"/>
      <c r="AF72" s="148"/>
      <c r="AG72" s="204"/>
      <c r="AH72" s="148"/>
      <c r="AI72" s="698"/>
      <c r="AJ72" s="148"/>
      <c r="AK72" s="148"/>
      <c r="AL72" s="148"/>
      <c r="AM72" s="148"/>
      <c r="AN72" s="148"/>
      <c r="AO72" s="148"/>
      <c r="AP72" s="122"/>
      <c r="AQ72" s="148"/>
      <c r="AR72" s="148"/>
      <c r="AS72" s="148"/>
      <c r="AT72" s="148"/>
      <c r="AU72" s="148"/>
      <c r="AV72" s="148"/>
      <c r="AW72" s="204"/>
      <c r="AX72" s="148"/>
      <c r="AY72" s="698"/>
      <c r="AZ72" s="148"/>
      <c r="BA72" s="148"/>
      <c r="BB72" s="148"/>
      <c r="BC72" s="148"/>
      <c r="BD72" s="148"/>
      <c r="BE72" s="148"/>
      <c r="BF72" s="122"/>
      <c r="BG72" s="148"/>
      <c r="BH72" s="148"/>
      <c r="BI72" s="148"/>
      <c r="BJ72" s="148"/>
      <c r="BK72" s="148"/>
      <c r="BL72" s="148"/>
      <c r="BM72" s="204"/>
      <c r="BN72" s="148"/>
      <c r="BO72" s="698"/>
      <c r="BP72" s="148"/>
      <c r="BQ72" s="148"/>
      <c r="BR72" s="148"/>
      <c r="BS72" s="148"/>
      <c r="BT72" s="148"/>
      <c r="BU72" s="148"/>
      <c r="BV72" s="122"/>
      <c r="BW72" s="148"/>
      <c r="BX72" s="148"/>
      <c r="BY72" s="148"/>
      <c r="BZ72" s="148"/>
      <c r="CA72" s="148"/>
      <c r="CB72" s="148"/>
      <c r="CC72" s="204"/>
      <c r="CD72" s="148"/>
      <c r="CE72" s="698"/>
      <c r="CF72" s="148"/>
      <c r="CG72" s="148"/>
      <c r="CH72" s="148"/>
      <c r="CI72" s="148"/>
      <c r="CJ72" s="148"/>
      <c r="CK72" s="148"/>
      <c r="CL72" s="122"/>
      <c r="CM72" s="148"/>
      <c r="CN72" s="148"/>
      <c r="CO72" s="148"/>
      <c r="CP72" s="148"/>
      <c r="CQ72" s="148"/>
      <c r="CR72" s="148"/>
      <c r="CS72" s="204"/>
      <c r="CT72" s="148"/>
      <c r="CU72" s="698"/>
      <c r="CV72" s="148"/>
      <c r="CW72" s="148"/>
      <c r="CX72" s="148"/>
      <c r="CY72" s="148"/>
      <c r="CZ72" s="148"/>
      <c r="DA72" s="148"/>
      <c r="DB72" s="122"/>
      <c r="DC72" s="148"/>
      <c r="DD72" s="148"/>
      <c r="DE72" s="148"/>
      <c r="DF72" s="148"/>
      <c r="DG72" s="148"/>
      <c r="DH72" s="148"/>
      <c r="DI72" s="204"/>
      <c r="DJ72" s="148"/>
      <c r="DK72" s="698"/>
      <c r="DL72" s="148"/>
      <c r="DM72" s="148"/>
      <c r="DN72" s="148"/>
      <c r="DO72" s="148"/>
      <c r="DP72" s="148"/>
      <c r="DQ72" s="148"/>
      <c r="DR72" s="122"/>
      <c r="DS72" s="148"/>
      <c r="DT72" s="148"/>
      <c r="DU72" s="148"/>
      <c r="DV72" s="148"/>
      <c r="DW72" s="148"/>
      <c r="DX72" s="148"/>
      <c r="DY72" s="204"/>
      <c r="DZ72" s="148"/>
      <c r="EA72" s="698"/>
      <c r="EB72" s="148"/>
      <c r="EC72" s="148"/>
      <c r="ED72" s="148"/>
      <c r="EE72" s="148"/>
      <c r="EF72" s="148"/>
      <c r="EG72" s="148"/>
      <c r="EH72" s="122"/>
      <c r="EI72" s="148"/>
      <c r="EJ72" s="148"/>
      <c r="EK72" s="148"/>
      <c r="EL72" s="148"/>
      <c r="EM72" s="148"/>
      <c r="EN72" s="148"/>
      <c r="EO72" s="204"/>
      <c r="EP72" s="148"/>
      <c r="EQ72" s="698"/>
      <c r="ER72" s="148"/>
      <c r="ES72" s="148"/>
      <c r="ET72" s="148"/>
      <c r="EU72" s="148"/>
      <c r="EV72" s="148"/>
      <c r="EW72" s="148"/>
      <c r="EX72" s="122"/>
      <c r="EY72" s="148"/>
      <c r="EZ72" s="148"/>
      <c r="FA72" s="148"/>
      <c r="FB72" s="148"/>
      <c r="FC72" s="148"/>
      <c r="FD72" s="148"/>
      <c r="FE72" s="204"/>
      <c r="FF72" s="148"/>
      <c r="FG72" s="698"/>
      <c r="FH72" s="148"/>
      <c r="FI72" s="148"/>
      <c r="FJ72" s="148"/>
      <c r="FK72" s="148"/>
      <c r="FL72" s="148"/>
      <c r="FM72" s="148"/>
      <c r="FN72" s="122"/>
      <c r="FO72" s="148"/>
      <c r="FP72" s="148"/>
      <c r="FQ72" s="148"/>
      <c r="FR72" s="148"/>
      <c r="FS72" s="148"/>
      <c r="FT72" s="148"/>
      <c r="FU72" s="204"/>
      <c r="FV72" s="148"/>
      <c r="FW72" s="698"/>
      <c r="FX72" s="148"/>
      <c r="FY72" s="148"/>
      <c r="FZ72" s="148"/>
      <c r="GA72" s="148"/>
      <c r="GB72" s="148"/>
      <c r="GC72" s="148"/>
      <c r="GD72" s="122"/>
      <c r="GE72" s="148"/>
      <c r="GF72" s="148"/>
      <c r="GG72" s="148"/>
      <c r="GH72" s="148"/>
      <c r="GI72" s="148"/>
      <c r="GJ72" s="148"/>
      <c r="GK72" s="204"/>
      <c r="GL72" s="148"/>
      <c r="GM72" s="698"/>
      <c r="GN72" s="148"/>
      <c r="GO72" s="148"/>
      <c r="GP72" s="148"/>
      <c r="GQ72" s="148"/>
      <c r="GR72" s="148"/>
      <c r="GS72" s="148"/>
      <c r="GT72" s="122"/>
      <c r="GU72" s="148"/>
      <c r="GV72" s="148"/>
      <c r="GW72" s="148"/>
      <c r="GX72" s="148"/>
      <c r="GY72" s="148"/>
      <c r="GZ72" s="148"/>
      <c r="HA72" s="204"/>
      <c r="HB72" s="148"/>
      <c r="HC72" s="698"/>
      <c r="HD72" s="148"/>
      <c r="HE72" s="148"/>
      <c r="HF72" s="148"/>
      <c r="HG72" s="148"/>
      <c r="HH72" s="148"/>
      <c r="HI72" s="148"/>
      <c r="HJ72" s="122"/>
      <c r="HK72" s="148"/>
      <c r="HL72" s="148"/>
      <c r="HM72" s="148"/>
      <c r="HN72" s="148"/>
      <c r="HO72" s="148"/>
      <c r="HP72" s="148"/>
      <c r="HQ72" s="204"/>
      <c r="HR72" s="148"/>
      <c r="HS72" s="698"/>
      <c r="HT72" s="148"/>
      <c r="HU72" s="148"/>
      <c r="HV72" s="148"/>
      <c r="HW72" s="148"/>
      <c r="HX72" s="148"/>
      <c r="HY72" s="148"/>
      <c r="HZ72" s="122"/>
      <c r="IA72" s="148"/>
      <c r="IB72" s="148"/>
      <c r="IC72" s="148"/>
      <c r="ID72" s="148"/>
      <c r="IE72" s="148"/>
      <c r="IF72" s="148"/>
      <c r="IG72" s="204"/>
      <c r="IH72" s="148"/>
      <c r="II72" s="698"/>
      <c r="IJ72" s="148"/>
      <c r="IK72" s="148"/>
      <c r="IL72" s="148"/>
      <c r="IM72" s="148"/>
      <c r="IN72" s="148"/>
      <c r="IO72" s="148"/>
      <c r="IP72" s="122"/>
      <c r="IQ72" s="148"/>
      <c r="IR72" s="148"/>
      <c r="IS72" s="148"/>
      <c r="IT72" s="148"/>
      <c r="IU72" s="148"/>
      <c r="IV72" s="148"/>
    </row>
    <row r="73" spans="1:256" s="841" customFormat="1" ht="18">
      <c r="A73" s="763" t="s">
        <v>264</v>
      </c>
      <c r="B73" s="150" t="s">
        <v>313</v>
      </c>
      <c r="C73" s="429"/>
      <c r="D73" s="150"/>
      <c r="E73" s="150"/>
      <c r="F73" s="231" t="s">
        <v>458</v>
      </c>
      <c r="G73" s="739"/>
      <c r="H73" s="150"/>
      <c r="I73" s="150"/>
      <c r="J73" s="173"/>
      <c r="K73" s="231">
        <f t="shared" si="9"/>
        <v>5.748041303000001</v>
      </c>
      <c r="L73" s="739"/>
      <c r="M73" s="15"/>
      <c r="N73" s="150"/>
      <c r="O73" s="150"/>
      <c r="P73" s="231">
        <f t="shared" si="10"/>
        <v>-0.009011519999999986</v>
      </c>
      <c r="Q73" s="711"/>
      <c r="R73" s="148"/>
      <c r="S73" s="698"/>
      <c r="T73" s="148"/>
      <c r="U73" s="148"/>
      <c r="V73" s="148"/>
      <c r="W73" s="148"/>
      <c r="X73" s="148"/>
      <c r="Y73" s="148"/>
      <c r="Z73" s="122"/>
      <c r="AA73" s="148"/>
      <c r="AB73" s="148"/>
      <c r="AC73"/>
      <c r="AD73" s="148"/>
      <c r="AE73" s="148"/>
      <c r="AF73" s="148"/>
      <c r="AG73" s="204"/>
      <c r="AH73" s="148"/>
      <c r="AI73" s="698"/>
      <c r="AJ73" s="148"/>
      <c r="AK73" s="148"/>
      <c r="AL73" s="148"/>
      <c r="AM73" s="148"/>
      <c r="AN73" s="148"/>
      <c r="AO73" s="148"/>
      <c r="AP73" s="122"/>
      <c r="AQ73" s="148"/>
      <c r="AR73" s="148"/>
      <c r="AS73"/>
      <c r="AT73" s="148"/>
      <c r="AU73" s="148"/>
      <c r="AV73" s="148"/>
      <c r="AW73" s="204"/>
      <c r="AX73" s="148"/>
      <c r="AY73" s="698"/>
      <c r="AZ73" s="148"/>
      <c r="BA73" s="148"/>
      <c r="BB73" s="148"/>
      <c r="BC73" s="148"/>
      <c r="BD73" s="148"/>
      <c r="BE73" s="148"/>
      <c r="BF73" s="122"/>
      <c r="BG73" s="148"/>
      <c r="BH73" s="148"/>
      <c r="BI73"/>
      <c r="BJ73" s="148"/>
      <c r="BK73" s="148"/>
      <c r="BL73" s="148"/>
      <c r="BM73" s="204"/>
      <c r="BN73" s="148"/>
      <c r="BO73" s="698"/>
      <c r="BP73" s="148"/>
      <c r="BQ73" s="148"/>
      <c r="BR73" s="148"/>
      <c r="BS73" s="148"/>
      <c r="BT73" s="148"/>
      <c r="BU73" s="148"/>
      <c r="BV73" s="122"/>
      <c r="BW73" s="148"/>
      <c r="BX73" s="148"/>
      <c r="BY73"/>
      <c r="BZ73" s="148"/>
      <c r="CA73" s="148"/>
      <c r="CB73" s="148"/>
      <c r="CC73" s="204"/>
      <c r="CD73" s="148"/>
      <c r="CE73" s="698"/>
      <c r="CF73" s="148"/>
      <c r="CG73" s="148"/>
      <c r="CH73" s="148"/>
      <c r="CI73" s="148"/>
      <c r="CJ73" s="148"/>
      <c r="CK73" s="148"/>
      <c r="CL73" s="122"/>
      <c r="CM73" s="148"/>
      <c r="CN73" s="148"/>
      <c r="CO73"/>
      <c r="CP73" s="148"/>
      <c r="CQ73" s="148"/>
      <c r="CR73" s="148"/>
      <c r="CS73" s="204"/>
      <c r="CT73" s="148"/>
      <c r="CU73" s="698"/>
      <c r="CV73" s="148"/>
      <c r="CW73" s="148"/>
      <c r="CX73" s="148"/>
      <c r="CY73" s="148"/>
      <c r="CZ73" s="148"/>
      <c r="DA73" s="148"/>
      <c r="DB73" s="122"/>
      <c r="DC73" s="148"/>
      <c r="DD73" s="148"/>
      <c r="DE73"/>
      <c r="DF73" s="148"/>
      <c r="DG73" s="148"/>
      <c r="DH73" s="148"/>
      <c r="DI73" s="204"/>
      <c r="DJ73" s="148"/>
      <c r="DK73" s="698"/>
      <c r="DL73" s="148"/>
      <c r="DM73" s="148"/>
      <c r="DN73" s="148"/>
      <c r="DO73" s="148"/>
      <c r="DP73" s="148"/>
      <c r="DQ73" s="148"/>
      <c r="DR73" s="122"/>
      <c r="DS73" s="148"/>
      <c r="DT73" s="148"/>
      <c r="DU73"/>
      <c r="DV73" s="148"/>
      <c r="DW73" s="148"/>
      <c r="DX73" s="148"/>
      <c r="DY73" s="204"/>
      <c r="DZ73" s="148"/>
      <c r="EA73" s="698"/>
      <c r="EB73" s="148"/>
      <c r="EC73" s="148"/>
      <c r="ED73" s="148"/>
      <c r="EE73" s="148"/>
      <c r="EF73" s="148"/>
      <c r="EG73" s="148"/>
      <c r="EH73" s="122"/>
      <c r="EI73" s="148"/>
      <c r="EJ73" s="148"/>
      <c r="EK73"/>
      <c r="EL73" s="148"/>
      <c r="EM73" s="148"/>
      <c r="EN73" s="148"/>
      <c r="EO73" s="204"/>
      <c r="EP73" s="148"/>
      <c r="EQ73" s="698"/>
      <c r="ER73" s="148"/>
      <c r="ES73" s="148"/>
      <c r="ET73" s="148"/>
      <c r="EU73" s="148"/>
      <c r="EV73" s="148"/>
      <c r="EW73" s="148"/>
      <c r="EX73" s="122"/>
      <c r="EY73" s="148"/>
      <c r="EZ73" s="148"/>
      <c r="FA73"/>
      <c r="FB73" s="148"/>
      <c r="FC73" s="148"/>
      <c r="FD73" s="148"/>
      <c r="FE73" s="204"/>
      <c r="FF73" s="148"/>
      <c r="FG73" s="698"/>
      <c r="FH73" s="148"/>
      <c r="FI73" s="148"/>
      <c r="FJ73" s="148"/>
      <c r="FK73" s="148"/>
      <c r="FL73" s="148"/>
      <c r="FM73" s="148"/>
      <c r="FN73" s="122"/>
      <c r="FO73" s="148"/>
      <c r="FP73" s="148"/>
      <c r="FQ73"/>
      <c r="FR73" s="148"/>
      <c r="FS73" s="148"/>
      <c r="FT73" s="148"/>
      <c r="FU73" s="204"/>
      <c r="FV73" s="148"/>
      <c r="FW73" s="698"/>
      <c r="FX73" s="148"/>
      <c r="FY73" s="148"/>
      <c r="FZ73" s="148"/>
      <c r="GA73" s="148"/>
      <c r="GB73" s="148"/>
      <c r="GC73" s="148"/>
      <c r="GD73" s="122"/>
      <c r="GE73" s="148"/>
      <c r="GF73" s="148"/>
      <c r="GG73"/>
      <c r="GH73" s="148"/>
      <c r="GI73" s="148"/>
      <c r="GJ73" s="148"/>
      <c r="GK73" s="204"/>
      <c r="GL73" s="148"/>
      <c r="GM73" s="698"/>
      <c r="GN73" s="148"/>
      <c r="GO73" s="148"/>
      <c r="GP73" s="148"/>
      <c r="GQ73" s="148"/>
      <c r="GR73" s="148"/>
      <c r="GS73" s="148"/>
      <c r="GT73" s="122"/>
      <c r="GU73" s="148"/>
      <c r="GV73" s="148"/>
      <c r="GW73"/>
      <c r="GX73" s="148"/>
      <c r="GY73" s="148"/>
      <c r="GZ73" s="148"/>
      <c r="HA73" s="204"/>
      <c r="HB73" s="148"/>
      <c r="HC73" s="698"/>
      <c r="HD73" s="148"/>
      <c r="HE73" s="148"/>
      <c r="HF73" s="148"/>
      <c r="HG73" s="148"/>
      <c r="HH73" s="148"/>
      <c r="HI73" s="148"/>
      <c r="HJ73" s="122"/>
      <c r="HK73" s="148"/>
      <c r="HL73" s="148"/>
      <c r="HM73"/>
      <c r="HN73" s="148"/>
      <c r="HO73" s="148"/>
      <c r="HP73" s="148"/>
      <c r="HQ73" s="204"/>
      <c r="HR73" s="148"/>
      <c r="HS73" s="698"/>
      <c r="HT73" s="148"/>
      <c r="HU73" s="148"/>
      <c r="HV73" s="148"/>
      <c r="HW73" s="148"/>
      <c r="HX73" s="148"/>
      <c r="HY73" s="148"/>
      <c r="HZ73" s="122"/>
      <c r="IA73" s="148"/>
      <c r="IB73" s="148"/>
      <c r="IC73"/>
      <c r="ID73" s="148"/>
      <c r="IE73" s="148"/>
      <c r="IF73" s="148"/>
      <c r="IG73" s="204"/>
      <c r="IH73" s="148"/>
      <c r="II73" s="698"/>
      <c r="IJ73" s="148"/>
      <c r="IK73" s="148"/>
      <c r="IL73" s="148"/>
      <c r="IM73" s="148"/>
      <c r="IN73" s="148"/>
      <c r="IO73" s="148"/>
      <c r="IP73" s="122"/>
      <c r="IQ73" s="148"/>
      <c r="IR73" s="148"/>
      <c r="IS73"/>
      <c r="IT73" s="148"/>
      <c r="IU73" s="148"/>
      <c r="IV73" s="148"/>
    </row>
    <row r="74" spans="1:256" s="841" customFormat="1" ht="18">
      <c r="A74" s="763" t="s">
        <v>265</v>
      </c>
      <c r="B74" s="150" t="s">
        <v>314</v>
      </c>
      <c r="C74" s="429"/>
      <c r="D74" s="150"/>
      <c r="E74" s="150"/>
      <c r="F74" s="231" t="s">
        <v>458</v>
      </c>
      <c r="G74" s="739"/>
      <c r="H74" s="150"/>
      <c r="I74" s="150"/>
      <c r="J74" s="173"/>
      <c r="K74" s="231">
        <f t="shared" si="9"/>
        <v>3.124973024</v>
      </c>
      <c r="L74" s="739"/>
      <c r="M74" s="150"/>
      <c r="N74" s="150"/>
      <c r="O74" s="150"/>
      <c r="P74" s="231">
        <f t="shared" si="10"/>
        <v>-0.0050392799999999915</v>
      </c>
      <c r="Q74" s="711"/>
      <c r="R74" s="148"/>
      <c r="S74" s="698"/>
      <c r="T74" s="148"/>
      <c r="U74" s="148"/>
      <c r="V74" s="148"/>
      <c r="W74" s="148"/>
      <c r="X74" s="148"/>
      <c r="Y74" s="148"/>
      <c r="Z74" s="122"/>
      <c r="AA74" s="148"/>
      <c r="AB74" s="148"/>
      <c r="AC74" s="148"/>
      <c r="AD74" s="148"/>
      <c r="AE74" s="148"/>
      <c r="AF74" s="148"/>
      <c r="AG74" s="204"/>
      <c r="AH74" s="148"/>
      <c r="AI74" s="698"/>
      <c r="AJ74" s="148"/>
      <c r="AK74" s="148"/>
      <c r="AL74" s="148"/>
      <c r="AM74" s="148"/>
      <c r="AN74" s="148"/>
      <c r="AO74" s="148"/>
      <c r="AP74" s="122"/>
      <c r="AQ74" s="148"/>
      <c r="AR74" s="148"/>
      <c r="AS74" s="148"/>
      <c r="AT74" s="148"/>
      <c r="AU74" s="148"/>
      <c r="AV74" s="148"/>
      <c r="AW74" s="204"/>
      <c r="AX74" s="148"/>
      <c r="AY74" s="698"/>
      <c r="AZ74" s="148"/>
      <c r="BA74" s="148"/>
      <c r="BB74" s="148"/>
      <c r="BC74" s="148"/>
      <c r="BD74" s="148"/>
      <c r="BE74" s="148"/>
      <c r="BF74" s="122"/>
      <c r="BG74" s="148"/>
      <c r="BH74" s="148"/>
      <c r="BI74" s="148"/>
      <c r="BJ74" s="148"/>
      <c r="BK74" s="148"/>
      <c r="BL74" s="148"/>
      <c r="BM74" s="204"/>
      <c r="BN74" s="148"/>
      <c r="BO74" s="698"/>
      <c r="BP74" s="148"/>
      <c r="BQ74" s="148"/>
      <c r="BR74" s="148"/>
      <c r="BS74" s="148"/>
      <c r="BT74" s="148"/>
      <c r="BU74" s="148"/>
      <c r="BV74" s="122"/>
      <c r="BW74" s="148"/>
      <c r="BX74" s="148"/>
      <c r="BY74" s="148"/>
      <c r="BZ74" s="148"/>
      <c r="CA74" s="148"/>
      <c r="CB74" s="148"/>
      <c r="CC74" s="204"/>
      <c r="CD74" s="148"/>
      <c r="CE74" s="698"/>
      <c r="CF74" s="148"/>
      <c r="CG74" s="148"/>
      <c r="CH74" s="148"/>
      <c r="CI74" s="148"/>
      <c r="CJ74" s="148"/>
      <c r="CK74" s="148"/>
      <c r="CL74" s="122"/>
      <c r="CM74" s="148"/>
      <c r="CN74" s="148"/>
      <c r="CO74" s="148"/>
      <c r="CP74" s="148"/>
      <c r="CQ74" s="148"/>
      <c r="CR74" s="148"/>
      <c r="CS74" s="204"/>
      <c r="CT74" s="148"/>
      <c r="CU74" s="698"/>
      <c r="CV74" s="148"/>
      <c r="CW74" s="148"/>
      <c r="CX74" s="148"/>
      <c r="CY74" s="148"/>
      <c r="CZ74" s="148"/>
      <c r="DA74" s="148"/>
      <c r="DB74" s="122"/>
      <c r="DC74" s="148"/>
      <c r="DD74" s="148"/>
      <c r="DE74" s="148"/>
      <c r="DF74" s="148"/>
      <c r="DG74" s="148"/>
      <c r="DH74" s="148"/>
      <c r="DI74" s="204"/>
      <c r="DJ74" s="148"/>
      <c r="DK74" s="698"/>
      <c r="DL74" s="148"/>
      <c r="DM74" s="148"/>
      <c r="DN74" s="148"/>
      <c r="DO74" s="148"/>
      <c r="DP74" s="148"/>
      <c r="DQ74" s="148"/>
      <c r="DR74" s="122"/>
      <c r="DS74" s="148"/>
      <c r="DT74" s="148"/>
      <c r="DU74" s="148"/>
      <c r="DV74" s="148"/>
      <c r="DW74" s="148"/>
      <c r="DX74" s="148"/>
      <c r="DY74" s="204"/>
      <c r="DZ74" s="148"/>
      <c r="EA74" s="698"/>
      <c r="EB74" s="148"/>
      <c r="EC74" s="148"/>
      <c r="ED74" s="148"/>
      <c r="EE74" s="148"/>
      <c r="EF74" s="148"/>
      <c r="EG74" s="148"/>
      <c r="EH74" s="122"/>
      <c r="EI74" s="148"/>
      <c r="EJ74" s="148"/>
      <c r="EK74" s="148"/>
      <c r="EL74" s="148"/>
      <c r="EM74" s="148"/>
      <c r="EN74" s="148"/>
      <c r="EO74" s="204"/>
      <c r="EP74" s="148"/>
      <c r="EQ74" s="698"/>
      <c r="ER74" s="148"/>
      <c r="ES74" s="148"/>
      <c r="ET74" s="148"/>
      <c r="EU74" s="148"/>
      <c r="EV74" s="148"/>
      <c r="EW74" s="148"/>
      <c r="EX74" s="122"/>
      <c r="EY74" s="148"/>
      <c r="EZ74" s="148"/>
      <c r="FA74" s="148"/>
      <c r="FB74" s="148"/>
      <c r="FC74" s="148"/>
      <c r="FD74" s="148"/>
      <c r="FE74" s="204"/>
      <c r="FF74" s="148"/>
      <c r="FG74" s="698"/>
      <c r="FH74" s="148"/>
      <c r="FI74" s="148"/>
      <c r="FJ74" s="148"/>
      <c r="FK74" s="148"/>
      <c r="FL74" s="148"/>
      <c r="FM74" s="148"/>
      <c r="FN74" s="122"/>
      <c r="FO74" s="148"/>
      <c r="FP74" s="148"/>
      <c r="FQ74" s="148"/>
      <c r="FR74" s="148"/>
      <c r="FS74" s="148"/>
      <c r="FT74" s="148"/>
      <c r="FU74" s="204"/>
      <c r="FV74" s="148"/>
      <c r="FW74" s="698"/>
      <c r="FX74" s="148"/>
      <c r="FY74" s="148"/>
      <c r="FZ74" s="148"/>
      <c r="GA74" s="148"/>
      <c r="GB74" s="148"/>
      <c r="GC74" s="148"/>
      <c r="GD74" s="122"/>
      <c r="GE74" s="148"/>
      <c r="GF74" s="148"/>
      <c r="GG74" s="148"/>
      <c r="GH74" s="148"/>
      <c r="GI74" s="148"/>
      <c r="GJ74" s="148"/>
      <c r="GK74" s="204"/>
      <c r="GL74" s="148"/>
      <c r="GM74" s="698"/>
      <c r="GN74" s="148"/>
      <c r="GO74" s="148"/>
      <c r="GP74" s="148"/>
      <c r="GQ74" s="148"/>
      <c r="GR74" s="148"/>
      <c r="GS74" s="148"/>
      <c r="GT74" s="122"/>
      <c r="GU74" s="148"/>
      <c r="GV74" s="148"/>
      <c r="GW74" s="148"/>
      <c r="GX74" s="148"/>
      <c r="GY74" s="148"/>
      <c r="GZ74" s="148"/>
      <c r="HA74" s="204"/>
      <c r="HB74" s="148"/>
      <c r="HC74" s="698"/>
      <c r="HD74" s="148"/>
      <c r="HE74" s="148"/>
      <c r="HF74" s="148"/>
      <c r="HG74" s="148"/>
      <c r="HH74" s="148"/>
      <c r="HI74" s="148"/>
      <c r="HJ74" s="122"/>
      <c r="HK74" s="148"/>
      <c r="HL74" s="148"/>
      <c r="HM74" s="148"/>
      <c r="HN74" s="148"/>
      <c r="HO74" s="148"/>
      <c r="HP74" s="148"/>
      <c r="HQ74" s="204"/>
      <c r="HR74" s="148"/>
      <c r="HS74" s="698"/>
      <c r="HT74" s="148"/>
      <c r="HU74" s="148"/>
      <c r="HV74" s="148"/>
      <c r="HW74" s="148"/>
      <c r="HX74" s="148"/>
      <c r="HY74" s="148"/>
      <c r="HZ74" s="122"/>
      <c r="IA74" s="148"/>
      <c r="IB74" s="148"/>
      <c r="IC74" s="148"/>
      <c r="ID74" s="148"/>
      <c r="IE74" s="148"/>
      <c r="IF74" s="148"/>
      <c r="IG74" s="204"/>
      <c r="IH74" s="148"/>
      <c r="II74" s="698"/>
      <c r="IJ74" s="148"/>
      <c r="IK74" s="148"/>
      <c r="IL74" s="148"/>
      <c r="IM74" s="148"/>
      <c r="IN74" s="148"/>
      <c r="IO74" s="148"/>
      <c r="IP74" s="122"/>
      <c r="IQ74" s="148"/>
      <c r="IR74" s="148"/>
      <c r="IS74" s="148"/>
      <c r="IT74" s="148"/>
      <c r="IU74" s="148"/>
      <c r="IV74" s="148"/>
    </row>
    <row r="75" spans="1:256" s="841" customFormat="1" ht="18">
      <c r="A75" s="763" t="s">
        <v>266</v>
      </c>
      <c r="B75" s="150" t="s">
        <v>315</v>
      </c>
      <c r="C75" s="429"/>
      <c r="D75" s="150"/>
      <c r="E75" s="150"/>
      <c r="F75" s="231" t="s">
        <v>458</v>
      </c>
      <c r="G75" s="739"/>
      <c r="H75" s="150"/>
      <c r="I75" s="150"/>
      <c r="J75" s="173"/>
      <c r="K75" s="231">
        <f t="shared" si="9"/>
        <v>0.2325621123999999</v>
      </c>
      <c r="L75" s="739"/>
      <c r="M75" s="150"/>
      <c r="N75" s="150"/>
      <c r="O75" s="150"/>
      <c r="P75" s="231">
        <f t="shared" si="10"/>
        <v>-0.0010497599999999985</v>
      </c>
      <c r="Q75" s="711"/>
      <c r="R75" s="148"/>
      <c r="S75" s="698"/>
      <c r="T75" s="148"/>
      <c r="U75" s="148"/>
      <c r="V75" s="148"/>
      <c r="W75" s="148"/>
      <c r="X75" s="148"/>
      <c r="Y75" s="148"/>
      <c r="Z75" s="122"/>
      <c r="AA75" s="148"/>
      <c r="AB75" s="148"/>
      <c r="AC75" s="148"/>
      <c r="AD75" s="148"/>
      <c r="AE75" s="148"/>
      <c r="AF75" s="148"/>
      <c r="AG75" s="204"/>
      <c r="AH75" s="148"/>
      <c r="AI75" s="698"/>
      <c r="AJ75" s="148"/>
      <c r="AK75" s="148"/>
      <c r="AL75" s="148"/>
      <c r="AM75" s="148"/>
      <c r="AN75" s="148"/>
      <c r="AO75" s="148"/>
      <c r="AP75" s="122"/>
      <c r="AQ75" s="148"/>
      <c r="AR75" s="148"/>
      <c r="AS75" s="148"/>
      <c r="AT75" s="148"/>
      <c r="AU75" s="148"/>
      <c r="AV75" s="148"/>
      <c r="AW75" s="204"/>
      <c r="AX75" s="148"/>
      <c r="AY75" s="698"/>
      <c r="AZ75" s="148"/>
      <c r="BA75" s="148"/>
      <c r="BB75" s="148"/>
      <c r="BC75" s="148"/>
      <c r="BD75" s="148"/>
      <c r="BE75" s="148"/>
      <c r="BF75" s="122"/>
      <c r="BG75" s="148"/>
      <c r="BH75" s="148"/>
      <c r="BI75" s="148"/>
      <c r="BJ75" s="148"/>
      <c r="BK75" s="148"/>
      <c r="BL75" s="148"/>
      <c r="BM75" s="204"/>
      <c r="BN75" s="148"/>
      <c r="BO75" s="698"/>
      <c r="BP75" s="148"/>
      <c r="BQ75" s="148"/>
      <c r="BR75" s="148"/>
      <c r="BS75" s="148"/>
      <c r="BT75" s="148"/>
      <c r="BU75" s="148"/>
      <c r="BV75" s="122"/>
      <c r="BW75" s="148"/>
      <c r="BX75" s="148"/>
      <c r="BY75" s="148"/>
      <c r="BZ75" s="148"/>
      <c r="CA75" s="148"/>
      <c r="CB75" s="148"/>
      <c r="CC75" s="204"/>
      <c r="CD75" s="148"/>
      <c r="CE75" s="698"/>
      <c r="CF75" s="148"/>
      <c r="CG75" s="148"/>
      <c r="CH75" s="148"/>
      <c r="CI75" s="148"/>
      <c r="CJ75" s="148"/>
      <c r="CK75" s="148"/>
      <c r="CL75" s="122"/>
      <c r="CM75" s="148"/>
      <c r="CN75" s="148"/>
      <c r="CO75" s="148"/>
      <c r="CP75" s="148"/>
      <c r="CQ75" s="148"/>
      <c r="CR75" s="148"/>
      <c r="CS75" s="204"/>
      <c r="CT75" s="148"/>
      <c r="CU75" s="698"/>
      <c r="CV75" s="148"/>
      <c r="CW75" s="148"/>
      <c r="CX75" s="148"/>
      <c r="CY75" s="148"/>
      <c r="CZ75" s="148"/>
      <c r="DA75" s="148"/>
      <c r="DB75" s="122"/>
      <c r="DC75" s="148"/>
      <c r="DD75" s="148"/>
      <c r="DE75" s="148"/>
      <c r="DF75" s="148"/>
      <c r="DG75" s="148"/>
      <c r="DH75" s="148"/>
      <c r="DI75" s="204"/>
      <c r="DJ75" s="148"/>
      <c r="DK75" s="698"/>
      <c r="DL75" s="148"/>
      <c r="DM75" s="148"/>
      <c r="DN75" s="148"/>
      <c r="DO75" s="148"/>
      <c r="DP75" s="148"/>
      <c r="DQ75" s="148"/>
      <c r="DR75" s="122"/>
      <c r="DS75" s="148"/>
      <c r="DT75" s="148"/>
      <c r="DU75" s="148"/>
      <c r="DV75" s="148"/>
      <c r="DW75" s="148"/>
      <c r="DX75" s="148"/>
      <c r="DY75" s="204"/>
      <c r="DZ75" s="148"/>
      <c r="EA75" s="698"/>
      <c r="EB75" s="148"/>
      <c r="EC75" s="148"/>
      <c r="ED75" s="148"/>
      <c r="EE75" s="148"/>
      <c r="EF75" s="148"/>
      <c r="EG75" s="148"/>
      <c r="EH75" s="122"/>
      <c r="EI75" s="148"/>
      <c r="EJ75" s="148"/>
      <c r="EK75" s="148"/>
      <c r="EL75" s="148"/>
      <c r="EM75" s="148"/>
      <c r="EN75" s="148"/>
      <c r="EO75" s="204"/>
      <c r="EP75" s="148"/>
      <c r="EQ75" s="698"/>
      <c r="ER75" s="148"/>
      <c r="ES75" s="148"/>
      <c r="ET75" s="148"/>
      <c r="EU75" s="148"/>
      <c r="EV75" s="148"/>
      <c r="EW75" s="148"/>
      <c r="EX75" s="122"/>
      <c r="EY75" s="148"/>
      <c r="EZ75" s="148"/>
      <c r="FA75" s="148"/>
      <c r="FB75" s="148"/>
      <c r="FC75" s="148"/>
      <c r="FD75" s="148"/>
      <c r="FE75" s="204"/>
      <c r="FF75" s="148"/>
      <c r="FG75" s="698"/>
      <c r="FH75" s="148"/>
      <c r="FI75" s="148"/>
      <c r="FJ75" s="148"/>
      <c r="FK75" s="148"/>
      <c r="FL75" s="148"/>
      <c r="FM75" s="148"/>
      <c r="FN75" s="122"/>
      <c r="FO75" s="148"/>
      <c r="FP75" s="148"/>
      <c r="FQ75" s="148"/>
      <c r="FR75" s="148"/>
      <c r="FS75" s="148"/>
      <c r="FT75" s="148"/>
      <c r="FU75" s="204"/>
      <c r="FV75" s="148"/>
      <c r="FW75" s="698"/>
      <c r="FX75" s="148"/>
      <c r="FY75" s="148"/>
      <c r="FZ75" s="148"/>
      <c r="GA75" s="148"/>
      <c r="GB75" s="148"/>
      <c r="GC75" s="148"/>
      <c r="GD75" s="122"/>
      <c r="GE75" s="148"/>
      <c r="GF75" s="148"/>
      <c r="GG75" s="148"/>
      <c r="GH75" s="148"/>
      <c r="GI75" s="148"/>
      <c r="GJ75" s="148"/>
      <c r="GK75" s="204"/>
      <c r="GL75" s="148"/>
      <c r="GM75" s="698"/>
      <c r="GN75" s="148"/>
      <c r="GO75" s="148"/>
      <c r="GP75" s="148"/>
      <c r="GQ75" s="148"/>
      <c r="GR75" s="148"/>
      <c r="GS75" s="148"/>
      <c r="GT75" s="122"/>
      <c r="GU75" s="148"/>
      <c r="GV75" s="148"/>
      <c r="GW75" s="148"/>
      <c r="GX75" s="148"/>
      <c r="GY75" s="148"/>
      <c r="GZ75" s="148"/>
      <c r="HA75" s="204"/>
      <c r="HB75" s="148"/>
      <c r="HC75" s="698"/>
      <c r="HD75" s="148"/>
      <c r="HE75" s="148"/>
      <c r="HF75" s="148"/>
      <c r="HG75" s="148"/>
      <c r="HH75" s="148"/>
      <c r="HI75" s="148"/>
      <c r="HJ75" s="122"/>
      <c r="HK75" s="148"/>
      <c r="HL75" s="148"/>
      <c r="HM75" s="148"/>
      <c r="HN75" s="148"/>
      <c r="HO75" s="148"/>
      <c r="HP75" s="148"/>
      <c r="HQ75" s="204"/>
      <c r="HR75" s="148"/>
      <c r="HS75" s="698"/>
      <c r="HT75" s="148"/>
      <c r="HU75" s="148"/>
      <c r="HV75" s="148"/>
      <c r="HW75" s="148"/>
      <c r="HX75" s="148"/>
      <c r="HY75" s="148"/>
      <c r="HZ75" s="122"/>
      <c r="IA75" s="148"/>
      <c r="IB75" s="148"/>
      <c r="IC75" s="148"/>
      <c r="ID75" s="148"/>
      <c r="IE75" s="148"/>
      <c r="IF75" s="148"/>
      <c r="IG75" s="204"/>
      <c r="IH75" s="148"/>
      <c r="II75" s="698"/>
      <c r="IJ75" s="148"/>
      <c r="IK75" s="148"/>
      <c r="IL75" s="148"/>
      <c r="IM75" s="148"/>
      <c r="IN75" s="148"/>
      <c r="IO75" s="148"/>
      <c r="IP75" s="122"/>
      <c r="IQ75" s="148"/>
      <c r="IR75" s="148"/>
      <c r="IS75" s="148"/>
      <c r="IT75" s="148"/>
      <c r="IU75" s="148"/>
      <c r="IV75" s="148"/>
    </row>
    <row r="76" spans="1:256" s="841" customFormat="1" ht="18">
      <c r="A76" s="763" t="s">
        <v>267</v>
      </c>
      <c r="B76" s="150" t="s">
        <v>316</v>
      </c>
      <c r="C76" s="429"/>
      <c r="D76" s="150"/>
      <c r="E76" s="150"/>
      <c r="F76" s="231" t="s">
        <v>458</v>
      </c>
      <c r="G76" s="739"/>
      <c r="H76" s="150"/>
      <c r="I76" s="150"/>
      <c r="J76" s="173"/>
      <c r="K76" s="231">
        <f t="shared" si="9"/>
        <v>-0.08911453539999999</v>
      </c>
      <c r="L76" s="739"/>
      <c r="M76" s="150"/>
      <c r="N76" s="150"/>
      <c r="O76" s="150"/>
      <c r="P76" s="231">
        <f t="shared" si="10"/>
        <v>0</v>
      </c>
      <c r="Q76" s="711"/>
      <c r="R76" s="148"/>
      <c r="S76" s="698"/>
      <c r="T76" s="148"/>
      <c r="U76" s="148"/>
      <c r="V76" s="148"/>
      <c r="W76" s="148"/>
      <c r="X76" s="148"/>
      <c r="Y76" s="148"/>
      <c r="Z76" s="122"/>
      <c r="AA76" s="148"/>
      <c r="AB76" s="148"/>
      <c r="AC76" s="148"/>
      <c r="AD76" s="148"/>
      <c r="AE76" s="148"/>
      <c r="AF76" s="148"/>
      <c r="AG76" s="204"/>
      <c r="AH76" s="148"/>
      <c r="AI76" s="698"/>
      <c r="AJ76" s="148"/>
      <c r="AK76" s="148"/>
      <c r="AL76" s="148"/>
      <c r="AM76" s="148"/>
      <c r="AN76" s="148"/>
      <c r="AO76" s="148"/>
      <c r="AP76" s="122"/>
      <c r="AQ76" s="148"/>
      <c r="AR76" s="148"/>
      <c r="AS76" s="148"/>
      <c r="AT76" s="148"/>
      <c r="AU76" s="148"/>
      <c r="AV76" s="148"/>
      <c r="AW76" s="204"/>
      <c r="AX76" s="148"/>
      <c r="AY76" s="698"/>
      <c r="AZ76" s="148"/>
      <c r="BA76" s="148"/>
      <c r="BB76" s="148"/>
      <c r="BC76" s="148"/>
      <c r="BD76" s="148"/>
      <c r="BE76" s="148"/>
      <c r="BF76" s="122"/>
      <c r="BG76" s="148"/>
      <c r="BH76" s="148"/>
      <c r="BI76" s="148"/>
      <c r="BJ76" s="148"/>
      <c r="BK76" s="148"/>
      <c r="BL76" s="148"/>
      <c r="BM76" s="204"/>
      <c r="BN76" s="148"/>
      <c r="BO76" s="698"/>
      <c r="BP76" s="148"/>
      <c r="BQ76" s="148"/>
      <c r="BR76" s="148"/>
      <c r="BS76" s="148"/>
      <c r="BT76" s="148"/>
      <c r="BU76" s="148"/>
      <c r="BV76" s="122"/>
      <c r="BW76" s="148"/>
      <c r="BX76" s="148"/>
      <c r="BY76" s="148"/>
      <c r="BZ76" s="148"/>
      <c r="CA76" s="148"/>
      <c r="CB76" s="148"/>
      <c r="CC76" s="204"/>
      <c r="CD76" s="148"/>
      <c r="CE76" s="698"/>
      <c r="CF76" s="148"/>
      <c r="CG76" s="148"/>
      <c r="CH76" s="148"/>
      <c r="CI76" s="148"/>
      <c r="CJ76" s="148"/>
      <c r="CK76" s="148"/>
      <c r="CL76" s="122"/>
      <c r="CM76" s="148"/>
      <c r="CN76" s="148"/>
      <c r="CO76" s="148"/>
      <c r="CP76" s="148"/>
      <c r="CQ76" s="148"/>
      <c r="CR76" s="148"/>
      <c r="CS76" s="204"/>
      <c r="CT76" s="148"/>
      <c r="CU76" s="698"/>
      <c r="CV76" s="148"/>
      <c r="CW76" s="148"/>
      <c r="CX76" s="148"/>
      <c r="CY76" s="148"/>
      <c r="CZ76" s="148"/>
      <c r="DA76" s="148"/>
      <c r="DB76" s="122"/>
      <c r="DC76" s="148"/>
      <c r="DD76" s="148"/>
      <c r="DE76" s="148"/>
      <c r="DF76" s="148"/>
      <c r="DG76" s="148"/>
      <c r="DH76" s="148"/>
      <c r="DI76" s="204"/>
      <c r="DJ76" s="148"/>
      <c r="DK76" s="698"/>
      <c r="DL76" s="148"/>
      <c r="DM76" s="148"/>
      <c r="DN76" s="148"/>
      <c r="DO76" s="148"/>
      <c r="DP76" s="148"/>
      <c r="DQ76" s="148"/>
      <c r="DR76" s="122"/>
      <c r="DS76" s="148"/>
      <c r="DT76" s="148"/>
      <c r="DU76" s="148"/>
      <c r="DV76" s="148"/>
      <c r="DW76" s="148"/>
      <c r="DX76" s="148"/>
      <c r="DY76" s="204"/>
      <c r="DZ76" s="148"/>
      <c r="EA76" s="698"/>
      <c r="EB76" s="148"/>
      <c r="EC76" s="148"/>
      <c r="ED76" s="148"/>
      <c r="EE76" s="148"/>
      <c r="EF76" s="148"/>
      <c r="EG76" s="148"/>
      <c r="EH76" s="122"/>
      <c r="EI76" s="148"/>
      <c r="EJ76" s="148"/>
      <c r="EK76" s="148"/>
      <c r="EL76" s="148"/>
      <c r="EM76" s="148"/>
      <c r="EN76" s="148"/>
      <c r="EO76" s="204"/>
      <c r="EP76" s="148"/>
      <c r="EQ76" s="698"/>
      <c r="ER76" s="148"/>
      <c r="ES76" s="148"/>
      <c r="ET76" s="148"/>
      <c r="EU76" s="148"/>
      <c r="EV76" s="148"/>
      <c r="EW76" s="148"/>
      <c r="EX76" s="122"/>
      <c r="EY76" s="148"/>
      <c r="EZ76" s="148"/>
      <c r="FA76" s="148"/>
      <c r="FB76" s="148"/>
      <c r="FC76" s="148"/>
      <c r="FD76" s="148"/>
      <c r="FE76" s="204"/>
      <c r="FF76" s="148"/>
      <c r="FG76" s="698"/>
      <c r="FH76" s="148"/>
      <c r="FI76" s="148"/>
      <c r="FJ76" s="148"/>
      <c r="FK76" s="148"/>
      <c r="FL76" s="148"/>
      <c r="FM76" s="148"/>
      <c r="FN76" s="122"/>
      <c r="FO76" s="148"/>
      <c r="FP76" s="148"/>
      <c r="FQ76" s="148"/>
      <c r="FR76" s="148"/>
      <c r="FS76" s="148"/>
      <c r="FT76" s="148"/>
      <c r="FU76" s="204"/>
      <c r="FV76" s="148"/>
      <c r="FW76" s="698"/>
      <c r="FX76" s="148"/>
      <c r="FY76" s="148"/>
      <c r="FZ76" s="148"/>
      <c r="GA76" s="148"/>
      <c r="GB76" s="148"/>
      <c r="GC76" s="148"/>
      <c r="GD76" s="122"/>
      <c r="GE76" s="148"/>
      <c r="GF76" s="148"/>
      <c r="GG76" s="148"/>
      <c r="GH76" s="148"/>
      <c r="GI76" s="148"/>
      <c r="GJ76" s="148"/>
      <c r="GK76" s="204"/>
      <c r="GL76" s="148"/>
      <c r="GM76" s="698"/>
      <c r="GN76" s="148"/>
      <c r="GO76" s="148"/>
      <c r="GP76" s="148"/>
      <c r="GQ76" s="148"/>
      <c r="GR76" s="148"/>
      <c r="GS76" s="148"/>
      <c r="GT76" s="122"/>
      <c r="GU76" s="148"/>
      <c r="GV76" s="148"/>
      <c r="GW76" s="148"/>
      <c r="GX76" s="148"/>
      <c r="GY76" s="148"/>
      <c r="GZ76" s="148"/>
      <c r="HA76" s="204"/>
      <c r="HB76" s="148"/>
      <c r="HC76" s="698"/>
      <c r="HD76" s="148"/>
      <c r="HE76" s="148"/>
      <c r="HF76" s="148"/>
      <c r="HG76" s="148"/>
      <c r="HH76" s="148"/>
      <c r="HI76" s="148"/>
      <c r="HJ76" s="122"/>
      <c r="HK76" s="148"/>
      <c r="HL76" s="148"/>
      <c r="HM76" s="148"/>
      <c r="HN76" s="148"/>
      <c r="HO76" s="148"/>
      <c r="HP76" s="148"/>
      <c r="HQ76" s="204"/>
      <c r="HR76" s="148"/>
      <c r="HS76" s="698"/>
      <c r="HT76" s="148"/>
      <c r="HU76" s="148"/>
      <c r="HV76" s="148"/>
      <c r="HW76" s="148"/>
      <c r="HX76" s="148"/>
      <c r="HY76" s="148"/>
      <c r="HZ76" s="122"/>
      <c r="IA76" s="148"/>
      <c r="IB76" s="148"/>
      <c r="IC76" s="148"/>
      <c r="ID76" s="148"/>
      <c r="IE76" s="148"/>
      <c r="IF76" s="148"/>
      <c r="IG76" s="204"/>
      <c r="IH76" s="148"/>
      <c r="II76" s="698"/>
      <c r="IJ76" s="148"/>
      <c r="IK76" s="148"/>
      <c r="IL76" s="148"/>
      <c r="IM76" s="148"/>
      <c r="IN76" s="148"/>
      <c r="IO76" s="148"/>
      <c r="IP76" s="122"/>
      <c r="IQ76" s="148"/>
      <c r="IR76" s="148"/>
      <c r="IS76" s="148"/>
      <c r="IT76" s="148"/>
      <c r="IU76" s="148"/>
      <c r="IV76" s="148"/>
    </row>
    <row r="77" spans="1:256" s="841" customFormat="1" ht="18">
      <c r="A77" s="763" t="s">
        <v>420</v>
      </c>
      <c r="B77" s="150" t="s">
        <v>421</v>
      </c>
      <c r="C77" s="429"/>
      <c r="D77" s="15"/>
      <c r="E77" s="15"/>
      <c r="F77" s="231" t="s">
        <v>458</v>
      </c>
      <c r="G77" s="739"/>
      <c r="H77" s="150"/>
      <c r="I77" s="15"/>
      <c r="J77" s="720"/>
      <c r="K77" s="231">
        <f t="shared" si="9"/>
        <v>0.0060555304</v>
      </c>
      <c r="L77" s="739"/>
      <c r="M77" s="15"/>
      <c r="N77" s="15"/>
      <c r="O77" s="15"/>
      <c r="P77" s="231">
        <f t="shared" si="10"/>
        <v>0</v>
      </c>
      <c r="Q77" s="711"/>
      <c r="R77" s="148"/>
      <c r="S77" s="698"/>
      <c r="T77"/>
      <c r="U77"/>
      <c r="V77" s="106"/>
      <c r="W77" s="148"/>
      <c r="X77" s="148"/>
      <c r="Y77"/>
      <c r="Z77" s="107"/>
      <c r="AA77" s="148"/>
      <c r="AB77"/>
      <c r="AC77"/>
      <c r="AD77"/>
      <c r="AE77"/>
      <c r="AF77" s="148"/>
      <c r="AG77" s="204"/>
      <c r="AH77" s="148"/>
      <c r="AI77" s="698"/>
      <c r="AJ77"/>
      <c r="AK77"/>
      <c r="AL77" s="106"/>
      <c r="AM77" s="148"/>
      <c r="AN77" s="148"/>
      <c r="AO77"/>
      <c r="AP77" s="107"/>
      <c r="AQ77" s="148"/>
      <c r="AR77"/>
      <c r="AS77"/>
      <c r="AT77"/>
      <c r="AU77"/>
      <c r="AV77" s="148"/>
      <c r="AW77" s="204"/>
      <c r="AX77" s="148"/>
      <c r="AY77" s="698"/>
      <c r="AZ77"/>
      <c r="BA77"/>
      <c r="BB77" s="106"/>
      <c r="BC77" s="148"/>
      <c r="BD77" s="148"/>
      <c r="BE77"/>
      <c r="BF77" s="107"/>
      <c r="BG77" s="148"/>
      <c r="BH77"/>
      <c r="BI77"/>
      <c r="BJ77"/>
      <c r="BK77"/>
      <c r="BL77" s="148"/>
      <c r="BM77" s="204"/>
      <c r="BN77" s="148"/>
      <c r="BO77" s="698"/>
      <c r="BP77"/>
      <c r="BQ77"/>
      <c r="BR77" s="106"/>
      <c r="BS77" s="148"/>
      <c r="BT77" s="148"/>
      <c r="BU77"/>
      <c r="BV77" s="107"/>
      <c r="BW77" s="148"/>
      <c r="BX77"/>
      <c r="BY77"/>
      <c r="BZ77"/>
      <c r="CA77"/>
      <c r="CB77" s="148"/>
      <c r="CC77" s="204"/>
      <c r="CD77" s="148"/>
      <c r="CE77" s="698"/>
      <c r="CF77"/>
      <c r="CG77"/>
      <c r="CH77" s="106"/>
      <c r="CI77" s="148"/>
      <c r="CJ77" s="148"/>
      <c r="CK77"/>
      <c r="CL77" s="107"/>
      <c r="CM77" s="148"/>
      <c r="CN77"/>
      <c r="CO77"/>
      <c r="CP77"/>
      <c r="CQ77"/>
      <c r="CR77" s="148"/>
      <c r="CS77" s="204"/>
      <c r="CT77" s="148"/>
      <c r="CU77" s="698"/>
      <c r="CV77"/>
      <c r="CW77"/>
      <c r="CX77" s="106"/>
      <c r="CY77" s="148"/>
      <c r="CZ77" s="148"/>
      <c r="DA77"/>
      <c r="DB77" s="107"/>
      <c r="DC77" s="148"/>
      <c r="DD77"/>
      <c r="DE77"/>
      <c r="DF77"/>
      <c r="DG77"/>
      <c r="DH77" s="148"/>
      <c r="DI77" s="204"/>
      <c r="DJ77" s="148"/>
      <c r="DK77" s="698"/>
      <c r="DL77"/>
      <c r="DM77"/>
      <c r="DN77" s="106"/>
      <c r="DO77" s="148"/>
      <c r="DP77" s="148"/>
      <c r="DQ77"/>
      <c r="DR77" s="107"/>
      <c r="DS77" s="148"/>
      <c r="DT77"/>
      <c r="DU77"/>
      <c r="DV77"/>
      <c r="DW77"/>
      <c r="DX77" s="148"/>
      <c r="DY77" s="204"/>
      <c r="DZ77" s="148"/>
      <c r="EA77" s="698"/>
      <c r="EB77"/>
      <c r="EC77"/>
      <c r="ED77" s="106"/>
      <c r="EE77" s="148"/>
      <c r="EF77" s="148"/>
      <c r="EG77"/>
      <c r="EH77" s="107"/>
      <c r="EI77" s="148"/>
      <c r="EJ77"/>
      <c r="EK77"/>
      <c r="EL77"/>
      <c r="EM77"/>
      <c r="EN77" s="148"/>
      <c r="EO77" s="204"/>
      <c r="EP77" s="148"/>
      <c r="EQ77" s="698"/>
      <c r="ER77"/>
      <c r="ES77"/>
      <c r="ET77" s="106"/>
      <c r="EU77" s="148"/>
      <c r="EV77" s="148"/>
      <c r="EW77"/>
      <c r="EX77" s="107"/>
      <c r="EY77" s="148"/>
      <c r="EZ77"/>
      <c r="FA77"/>
      <c r="FB77"/>
      <c r="FC77"/>
      <c r="FD77" s="148"/>
      <c r="FE77" s="204"/>
      <c r="FF77" s="148"/>
      <c r="FG77" s="698"/>
      <c r="FH77"/>
      <c r="FI77"/>
      <c r="FJ77" s="106"/>
      <c r="FK77" s="148"/>
      <c r="FL77" s="148"/>
      <c r="FM77"/>
      <c r="FN77" s="107"/>
      <c r="FO77" s="148"/>
      <c r="FP77"/>
      <c r="FQ77"/>
      <c r="FR77"/>
      <c r="FS77"/>
      <c r="FT77" s="148"/>
      <c r="FU77" s="204"/>
      <c r="FV77" s="148"/>
      <c r="FW77" s="698"/>
      <c r="FX77"/>
      <c r="FY77"/>
      <c r="FZ77" s="106"/>
      <c r="GA77" s="148"/>
      <c r="GB77" s="148"/>
      <c r="GC77"/>
      <c r="GD77" s="107"/>
      <c r="GE77" s="148"/>
      <c r="GF77"/>
      <c r="GG77"/>
      <c r="GH77"/>
      <c r="GI77"/>
      <c r="GJ77" s="148"/>
      <c r="GK77" s="204"/>
      <c r="GL77" s="148"/>
      <c r="GM77" s="698"/>
      <c r="GN77"/>
      <c r="GO77"/>
      <c r="GP77" s="106"/>
      <c r="GQ77" s="148"/>
      <c r="GR77" s="148"/>
      <c r="GS77"/>
      <c r="GT77" s="107"/>
      <c r="GU77" s="148"/>
      <c r="GV77"/>
      <c r="GW77"/>
      <c r="GX77"/>
      <c r="GY77"/>
      <c r="GZ77" s="148"/>
      <c r="HA77" s="204"/>
      <c r="HB77" s="148"/>
      <c r="HC77" s="698"/>
      <c r="HD77"/>
      <c r="HE77"/>
      <c r="HF77" s="106"/>
      <c r="HG77" s="148"/>
      <c r="HH77" s="148"/>
      <c r="HI77"/>
      <c r="HJ77" s="107"/>
      <c r="HK77" s="148"/>
      <c r="HL77"/>
      <c r="HM77"/>
      <c r="HN77"/>
      <c r="HO77"/>
      <c r="HP77" s="148"/>
      <c r="HQ77" s="204"/>
      <c r="HR77" s="148"/>
      <c r="HS77" s="698"/>
      <c r="HT77"/>
      <c r="HU77"/>
      <c r="HV77" s="106"/>
      <c r="HW77" s="148"/>
      <c r="HX77" s="148"/>
      <c r="HY77"/>
      <c r="HZ77" s="107"/>
      <c r="IA77" s="148"/>
      <c r="IB77"/>
      <c r="IC77"/>
      <c r="ID77"/>
      <c r="IE77"/>
      <c r="IF77" s="148"/>
      <c r="IG77" s="204"/>
      <c r="IH77" s="148"/>
      <c r="II77" s="698"/>
      <c r="IJ77"/>
      <c r="IK77"/>
      <c r="IL77" s="106"/>
      <c r="IM77" s="148"/>
      <c r="IN77" s="148"/>
      <c r="IO77"/>
      <c r="IP77" s="107"/>
      <c r="IQ77" s="148"/>
      <c r="IR77"/>
      <c r="IS77"/>
      <c r="IT77"/>
      <c r="IU77"/>
      <c r="IV77" s="148"/>
    </row>
    <row r="78" spans="1:17" ht="13.5" thickBot="1">
      <c r="A78" s="178"/>
      <c r="B78" s="41"/>
      <c r="C78" s="41"/>
      <c r="D78" s="41"/>
      <c r="E78" s="41"/>
      <c r="F78" s="41"/>
      <c r="G78" s="758"/>
      <c r="H78" s="41"/>
      <c r="I78" s="842"/>
      <c r="J78" s="41"/>
      <c r="K78" s="843"/>
      <c r="L78" s="758"/>
      <c r="M78" s="41"/>
      <c r="N78" s="842"/>
      <c r="O78" s="41"/>
      <c r="P78" s="843"/>
      <c r="Q78" s="759"/>
    </row>
    <row r="79" spans="1:16" ht="18">
      <c r="A79" s="158"/>
      <c r="B79" s="158"/>
      <c r="H79" s="122"/>
      <c r="I79" s="148"/>
      <c r="J79" s="122"/>
      <c r="K79" s="204"/>
      <c r="L79" s="204"/>
      <c r="M79" s="204"/>
      <c r="N79" s="204"/>
      <c r="O79" s="204"/>
      <c r="P79" s="204"/>
    </row>
    <row r="80" spans="8:16" ht="18">
      <c r="H80" s="122"/>
      <c r="I80" s="148"/>
      <c r="J80" s="122"/>
      <c r="K80" s="204"/>
      <c r="L80" s="204"/>
      <c r="M80" s="204"/>
      <c r="N80" s="204"/>
      <c r="O80" s="204"/>
      <c r="P80" s="204"/>
    </row>
    <row r="81" spans="8:16" ht="18">
      <c r="H81" s="122"/>
      <c r="I81" s="148"/>
      <c r="J81" s="122"/>
      <c r="K81" s="148"/>
      <c r="L81" s="148"/>
      <c r="M81" s="328"/>
      <c r="N81" s="148"/>
      <c r="O81" s="148"/>
      <c r="P81" s="148"/>
    </row>
    <row r="82" spans="8:16" ht="18">
      <c r="H82" s="122"/>
      <c r="I82" s="148"/>
      <c r="J82" s="122"/>
      <c r="K82" s="148"/>
      <c r="L82" s="148"/>
      <c r="N82" s="148"/>
      <c r="O82" s="148"/>
      <c r="P82" s="148"/>
    </row>
    <row r="83" spans="8:16" ht="18">
      <c r="H83" s="122"/>
      <c r="I83" s="148"/>
      <c r="J83" s="122"/>
      <c r="K83" s="148"/>
      <c r="L83" s="148"/>
      <c r="M83" s="148"/>
      <c r="N83" s="148"/>
      <c r="O83" s="148"/>
      <c r="P83" s="148"/>
    </row>
    <row r="84" spans="8:16" ht="18">
      <c r="H84" s="122"/>
      <c r="I84" s="148"/>
      <c r="J84" s="122"/>
      <c r="K84" s="148"/>
      <c r="L84" s="148"/>
      <c r="N84" s="148"/>
      <c r="O84" s="148"/>
      <c r="P84" s="148"/>
    </row>
    <row r="85" spans="8:16" ht="18">
      <c r="H85" s="329"/>
      <c r="I85" s="122"/>
      <c r="J85" s="122"/>
      <c r="K85" s="122"/>
      <c r="L85" s="148"/>
      <c r="M85" s="148"/>
      <c r="N85" s="148"/>
      <c r="O85" s="148"/>
      <c r="P85" s="122"/>
    </row>
    <row r="86" spans="8:16" ht="18">
      <c r="H86" s="148"/>
      <c r="I86" s="148"/>
      <c r="J86" s="148"/>
      <c r="K86" s="148"/>
      <c r="L86" s="148"/>
      <c r="N86" s="148"/>
      <c r="O86" s="148"/>
      <c r="P86" s="148"/>
    </row>
    <row r="87" spans="1:16" ht="18">
      <c r="A87" s="327"/>
      <c r="B87" s="92"/>
      <c r="C87" s="92"/>
      <c r="D87" s="92"/>
      <c r="E87" s="92"/>
      <c r="F87" s="92"/>
      <c r="G87" s="92"/>
      <c r="H87" s="122"/>
      <c r="I87" s="330"/>
      <c r="J87" s="122"/>
      <c r="K87" s="330"/>
      <c r="L87" s="148"/>
      <c r="M87" s="148"/>
      <c r="N87" s="148"/>
      <c r="O87" s="148"/>
      <c r="P87" s="330"/>
    </row>
    <row r="88" spans="1:10" ht="18">
      <c r="A88" s="122"/>
      <c r="B88" s="91"/>
      <c r="C88" s="92"/>
      <c r="D88" s="92"/>
      <c r="E88" s="92"/>
      <c r="F88" s="92"/>
      <c r="G88" s="92"/>
      <c r="H88" s="92"/>
      <c r="I88" s="105"/>
      <c r="J88" s="92"/>
    </row>
    <row r="89" spans="1:10" ht="18">
      <c r="A89" s="329"/>
      <c r="B89" s="122"/>
      <c r="C89" s="92"/>
      <c r="D89" s="92"/>
      <c r="E89" s="92"/>
      <c r="F89" s="92"/>
      <c r="G89" s="92"/>
      <c r="H89" s="92"/>
      <c r="I89" s="105"/>
      <c r="J89" s="92"/>
    </row>
    <row r="90" spans="1:10" ht="12.75">
      <c r="A90" s="104"/>
      <c r="B90" s="91"/>
      <c r="C90" s="92"/>
      <c r="D90" s="92"/>
      <c r="E90" s="92"/>
      <c r="F90" s="92"/>
      <c r="G90" s="92"/>
      <c r="H90" s="92"/>
      <c r="I90" s="105"/>
      <c r="J90" s="92"/>
    </row>
    <row r="91" spans="1:16" ht="18">
      <c r="A91" s="331"/>
      <c r="B91" s="332"/>
      <c r="C91" s="333"/>
      <c r="D91" s="332"/>
      <c r="E91" s="332"/>
      <c r="F91" s="332"/>
      <c r="G91" s="148"/>
      <c r="H91" s="332"/>
      <c r="I91" s="332"/>
      <c r="J91" s="334"/>
      <c r="K91" s="332"/>
      <c r="L91" s="332"/>
      <c r="M91" s="332"/>
      <c r="N91" s="332"/>
      <c r="O91" s="332"/>
      <c r="P91" s="332"/>
    </row>
    <row r="92" spans="1:16" ht="18">
      <c r="A92" s="331"/>
      <c r="B92" s="332"/>
      <c r="C92" s="333"/>
      <c r="D92" s="332"/>
      <c r="E92" s="332"/>
      <c r="F92" s="332"/>
      <c r="G92" s="148"/>
      <c r="H92" s="332"/>
      <c r="I92" s="332"/>
      <c r="J92" s="334"/>
      <c r="K92" s="332"/>
      <c r="L92" s="332"/>
      <c r="N92" s="332"/>
      <c r="O92" s="332"/>
      <c r="P92" s="332"/>
    </row>
    <row r="93" spans="1:16" ht="18">
      <c r="A93" s="331"/>
      <c r="B93" s="332"/>
      <c r="C93" s="333"/>
      <c r="D93" s="332"/>
      <c r="E93" s="332"/>
      <c r="F93" s="332"/>
      <c r="G93" s="148"/>
      <c r="H93" s="332"/>
      <c r="I93" s="332"/>
      <c r="J93" s="334"/>
      <c r="K93" s="332"/>
      <c r="L93" s="332"/>
      <c r="M93" s="332"/>
      <c r="N93" s="332"/>
      <c r="O93" s="332"/>
      <c r="P93" s="332"/>
    </row>
    <row r="94" spans="1:16" ht="18">
      <c r="A94" s="331"/>
      <c r="B94" s="332"/>
      <c r="C94" s="333"/>
      <c r="D94" s="332"/>
      <c r="E94" s="332"/>
      <c r="F94" s="332"/>
      <c r="G94" s="148"/>
      <c r="H94" s="332"/>
      <c r="I94" s="332"/>
      <c r="J94" s="334"/>
      <c r="K94" s="332"/>
      <c r="L94" s="332"/>
      <c r="M94" s="332"/>
      <c r="N94" s="332"/>
      <c r="O94" s="332"/>
      <c r="P94" s="332"/>
    </row>
    <row r="95" spans="1:16" ht="18">
      <c r="A95" s="331"/>
      <c r="B95" s="332"/>
      <c r="C95" s="333"/>
      <c r="D95" s="332"/>
      <c r="E95" s="332"/>
      <c r="F95" s="332"/>
      <c r="G95" s="148"/>
      <c r="H95" s="332"/>
      <c r="I95" s="332"/>
      <c r="J95" s="334"/>
      <c r="K95" s="332"/>
      <c r="L95" s="332"/>
      <c r="M95" s="332"/>
      <c r="N95" s="332"/>
      <c r="O95" s="332"/>
      <c r="P95" s="332"/>
    </row>
    <row r="96" spans="1:16" ht="18">
      <c r="A96" s="331"/>
      <c r="B96" s="332"/>
      <c r="C96" s="333"/>
      <c r="F96" s="106"/>
      <c r="G96" s="148"/>
      <c r="H96" s="332"/>
      <c r="J96" s="107"/>
      <c r="K96" s="332"/>
      <c r="P96" s="332"/>
    </row>
    <row r="97" spans="1:10" ht="15">
      <c r="A97" s="335"/>
      <c r="F97" s="106"/>
      <c r="J97" s="107"/>
    </row>
  </sheetData>
  <sheetProtection/>
  <mergeCells count="1">
    <mergeCell ref="B61:E61"/>
  </mergeCells>
  <printOptions horizontalCentered="1"/>
  <pageMargins left="0.25" right="0.25" top="0.5" bottom="0.5" header="0.5" footer="0.5"/>
  <pageSetup horizontalDpi="600" verticalDpi="600" orientation="landscape" scale="61" r:id="rId1"/>
  <rowBreaks count="1" manualBreakCount="1">
    <brk id="4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K3" sqref="K3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9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</cols>
  <sheetData>
    <row r="1" spans="1:18" ht="68.25" customHeight="1" thickTop="1">
      <c r="A1" s="160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96"/>
      <c r="R1" s="15"/>
    </row>
    <row r="2" spans="1:18" ht="30">
      <c r="A2" s="162"/>
      <c r="B2" s="15"/>
      <c r="C2" s="15"/>
      <c r="D2" s="15"/>
      <c r="E2" s="15"/>
      <c r="F2" s="15"/>
      <c r="G2" s="300" t="s">
        <v>311</v>
      </c>
      <c r="H2" s="15"/>
      <c r="I2" s="15"/>
      <c r="J2" s="15"/>
      <c r="K2" s="15"/>
      <c r="L2" s="15"/>
      <c r="M2" s="15"/>
      <c r="N2" s="15"/>
      <c r="O2" s="15"/>
      <c r="P2" s="15"/>
      <c r="Q2" s="197"/>
      <c r="R2" s="15"/>
    </row>
    <row r="3" spans="1:18" ht="26.25">
      <c r="A3" s="162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97"/>
      <c r="R3" s="15"/>
    </row>
    <row r="4" spans="1:18" ht="25.5">
      <c r="A4" s="16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97"/>
      <c r="R4" s="15"/>
    </row>
    <row r="5" spans="1:18" ht="23.25">
      <c r="A5" s="168"/>
      <c r="B5" s="15"/>
      <c r="C5" s="295" t="s">
        <v>341</v>
      </c>
      <c r="D5" s="15"/>
      <c r="E5" s="15"/>
      <c r="F5" s="15"/>
      <c r="G5" s="15"/>
      <c r="H5" s="15"/>
      <c r="I5" s="15"/>
      <c r="J5" s="15"/>
      <c r="K5" s="15"/>
      <c r="L5" s="165"/>
      <c r="M5" s="15"/>
      <c r="N5" s="15"/>
      <c r="O5" s="15"/>
      <c r="P5" s="15"/>
      <c r="Q5" s="197"/>
      <c r="R5" s="15"/>
    </row>
    <row r="6" spans="1:18" ht="18">
      <c r="A6" s="164"/>
      <c r="B6" s="89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97"/>
      <c r="R6" s="15"/>
    </row>
    <row r="7" spans="1:18" ht="26.25">
      <c r="A7" s="162"/>
      <c r="B7" s="15"/>
      <c r="C7" s="15"/>
      <c r="D7" s="15"/>
      <c r="E7" s="15"/>
      <c r="F7" s="184" t="s">
        <v>479</v>
      </c>
      <c r="G7" s="15"/>
      <c r="H7" s="15"/>
      <c r="I7" s="15"/>
      <c r="J7" s="15"/>
      <c r="K7" s="15"/>
      <c r="L7" s="165"/>
      <c r="M7" s="15"/>
      <c r="N7" s="15"/>
      <c r="O7" s="15"/>
      <c r="P7" s="15"/>
      <c r="Q7" s="197"/>
      <c r="R7" s="15"/>
    </row>
    <row r="8" spans="1:18" ht="25.5">
      <c r="A8" s="163"/>
      <c r="B8" s="166"/>
      <c r="C8" s="15"/>
      <c r="D8" s="15"/>
      <c r="E8" s="15"/>
      <c r="F8" s="15"/>
      <c r="G8" s="15"/>
      <c r="H8" s="167"/>
      <c r="I8" s="15"/>
      <c r="J8" s="15"/>
      <c r="K8" s="15"/>
      <c r="L8" s="15"/>
      <c r="M8" s="15"/>
      <c r="N8" s="15"/>
      <c r="O8" s="15"/>
      <c r="P8" s="15"/>
      <c r="Q8" s="197"/>
      <c r="R8" s="15"/>
    </row>
    <row r="9" spans="1:18" ht="12.75">
      <c r="A9" s="168"/>
      <c r="B9" s="15"/>
      <c r="C9" s="15"/>
      <c r="D9" s="15"/>
      <c r="E9" s="15"/>
      <c r="F9" s="15"/>
      <c r="G9" s="15"/>
      <c r="H9" s="169"/>
      <c r="I9" s="15"/>
      <c r="J9" s="15"/>
      <c r="K9" s="15"/>
      <c r="L9" s="15"/>
      <c r="M9" s="15"/>
      <c r="N9" s="15"/>
      <c r="O9" s="15"/>
      <c r="P9" s="15"/>
      <c r="Q9" s="197"/>
      <c r="R9" s="15"/>
    </row>
    <row r="10" spans="1:18" ht="45.75" customHeight="1">
      <c r="A10" s="168"/>
      <c r="B10" s="190" t="s">
        <v>279</v>
      </c>
      <c r="C10" s="15"/>
      <c r="D10" s="15"/>
      <c r="E10" s="15"/>
      <c r="F10" s="15"/>
      <c r="G10" s="15"/>
      <c r="H10" s="169"/>
      <c r="I10" s="185"/>
      <c r="J10" s="55"/>
      <c r="K10" s="55"/>
      <c r="L10" s="55"/>
      <c r="M10" s="55"/>
      <c r="N10" s="185"/>
      <c r="O10" s="55"/>
      <c r="P10" s="55"/>
      <c r="Q10" s="197"/>
      <c r="R10" s="15"/>
    </row>
    <row r="11" spans="1:19" ht="20.25">
      <c r="A11" s="168"/>
      <c r="B11" s="15"/>
      <c r="C11" s="15"/>
      <c r="D11" s="15"/>
      <c r="E11" s="15"/>
      <c r="F11" s="15"/>
      <c r="G11" s="15"/>
      <c r="H11" s="172"/>
      <c r="I11" s="308" t="s">
        <v>298</v>
      </c>
      <c r="J11" s="186"/>
      <c r="K11" s="186"/>
      <c r="L11" s="186"/>
      <c r="M11" s="186"/>
      <c r="N11" s="308" t="s">
        <v>299</v>
      </c>
      <c r="O11" s="186"/>
      <c r="P11" s="186"/>
      <c r="Q11" s="289"/>
      <c r="R11" s="175"/>
      <c r="S11" s="159"/>
    </row>
    <row r="12" spans="1:18" ht="12.75">
      <c r="A12" s="168"/>
      <c r="B12" s="15"/>
      <c r="C12" s="15"/>
      <c r="D12" s="15"/>
      <c r="E12" s="15"/>
      <c r="F12" s="15"/>
      <c r="G12" s="15"/>
      <c r="H12" s="169"/>
      <c r="I12" s="183"/>
      <c r="J12" s="183"/>
      <c r="K12" s="183"/>
      <c r="L12" s="183"/>
      <c r="M12" s="183"/>
      <c r="N12" s="183"/>
      <c r="O12" s="183"/>
      <c r="P12" s="183"/>
      <c r="Q12" s="197"/>
      <c r="R12" s="15"/>
    </row>
    <row r="13" spans="1:18" ht="26.25">
      <c r="A13" s="294">
        <v>1</v>
      </c>
      <c r="B13" s="295" t="s">
        <v>280</v>
      </c>
      <c r="C13" s="296"/>
      <c r="D13" s="296"/>
      <c r="E13" s="293"/>
      <c r="F13" s="293"/>
      <c r="G13" s="171"/>
      <c r="H13" s="290"/>
      <c r="I13" s="291">
        <f>NDPL!K177</f>
        <v>-85.54116512680001</v>
      </c>
      <c r="J13" s="184"/>
      <c r="K13" s="184"/>
      <c r="L13" s="184"/>
      <c r="M13" s="290"/>
      <c r="N13" s="291">
        <f>NDPL!P177</f>
        <v>-0.860795876</v>
      </c>
      <c r="O13" s="184"/>
      <c r="P13" s="184"/>
      <c r="Q13" s="197"/>
      <c r="R13" s="15"/>
    </row>
    <row r="14" spans="1:18" ht="26.25">
      <c r="A14" s="294"/>
      <c r="B14" s="295"/>
      <c r="C14" s="296"/>
      <c r="D14" s="296"/>
      <c r="E14" s="293"/>
      <c r="F14" s="293"/>
      <c r="G14" s="171"/>
      <c r="H14" s="290"/>
      <c r="I14" s="291"/>
      <c r="J14" s="184"/>
      <c r="K14" s="184"/>
      <c r="L14" s="184"/>
      <c r="M14" s="290"/>
      <c r="N14" s="291"/>
      <c r="O14" s="184"/>
      <c r="P14" s="184"/>
      <c r="Q14" s="197"/>
      <c r="R14" s="15"/>
    </row>
    <row r="15" spans="1:18" ht="26.25">
      <c r="A15" s="294"/>
      <c r="B15" s="295"/>
      <c r="C15" s="296"/>
      <c r="D15" s="296"/>
      <c r="E15" s="293"/>
      <c r="F15" s="293"/>
      <c r="G15" s="166"/>
      <c r="H15" s="290"/>
      <c r="I15" s="291"/>
      <c r="J15" s="184"/>
      <c r="K15" s="184"/>
      <c r="L15" s="184"/>
      <c r="M15" s="290"/>
      <c r="N15" s="291"/>
      <c r="O15" s="184"/>
      <c r="P15" s="184"/>
      <c r="Q15" s="197"/>
      <c r="R15" s="15"/>
    </row>
    <row r="16" spans="1:18" ht="23.25" customHeight="1">
      <c r="A16" s="294">
        <v>2</v>
      </c>
      <c r="B16" s="295" t="s">
        <v>281</v>
      </c>
      <c r="C16" s="296"/>
      <c r="D16" s="296"/>
      <c r="E16" s="293"/>
      <c r="F16" s="293"/>
      <c r="G16" s="171"/>
      <c r="H16" s="290"/>
      <c r="I16" s="291">
        <f>BRPL!K218</f>
        <v>-34.98800492299999</v>
      </c>
      <c r="J16" s="184"/>
      <c r="K16" s="184"/>
      <c r="L16" s="184"/>
      <c r="M16" s="290"/>
      <c r="N16" s="291">
        <f>BRPL!P218</f>
        <v>-2.9820185990000008</v>
      </c>
      <c r="O16" s="184"/>
      <c r="P16" s="184"/>
      <c r="Q16" s="197"/>
      <c r="R16" s="15"/>
    </row>
    <row r="17" spans="1:18" ht="26.25">
      <c r="A17" s="294"/>
      <c r="B17" s="295"/>
      <c r="C17" s="296"/>
      <c r="D17" s="296"/>
      <c r="E17" s="293"/>
      <c r="F17" s="293"/>
      <c r="G17" s="171"/>
      <c r="H17" s="290"/>
      <c r="I17" s="291"/>
      <c r="J17" s="184"/>
      <c r="K17" s="184"/>
      <c r="L17" s="184"/>
      <c r="M17" s="290"/>
      <c r="N17" s="291"/>
      <c r="O17" s="184"/>
      <c r="P17" s="184"/>
      <c r="Q17" s="197"/>
      <c r="R17" s="15"/>
    </row>
    <row r="18" spans="1:18" ht="26.25">
      <c r="A18" s="294"/>
      <c r="B18" s="295"/>
      <c r="C18" s="296"/>
      <c r="D18" s="296"/>
      <c r="E18" s="293"/>
      <c r="F18" s="293"/>
      <c r="G18" s="166"/>
      <c r="H18" s="290"/>
      <c r="I18" s="291"/>
      <c r="J18" s="184"/>
      <c r="K18" s="184"/>
      <c r="L18" s="184"/>
      <c r="M18" s="290"/>
      <c r="N18" s="291"/>
      <c r="O18" s="184"/>
      <c r="P18" s="184"/>
      <c r="Q18" s="197"/>
      <c r="R18" s="15"/>
    </row>
    <row r="19" spans="1:18" ht="23.25" customHeight="1">
      <c r="A19" s="294">
        <v>3</v>
      </c>
      <c r="B19" s="295" t="s">
        <v>282</v>
      </c>
      <c r="C19" s="296"/>
      <c r="D19" s="296"/>
      <c r="E19" s="293"/>
      <c r="F19" s="293"/>
      <c r="G19" s="171"/>
      <c r="H19" s="290"/>
      <c r="I19" s="291">
        <f>BYPL!K170</f>
        <v>-13.370266456000003</v>
      </c>
      <c r="J19" s="184"/>
      <c r="K19" s="184"/>
      <c r="L19" s="184"/>
      <c r="M19" s="290"/>
      <c r="N19" s="291">
        <f>BYPL!P170</f>
        <v>-1.2848229500000001</v>
      </c>
      <c r="O19" s="184"/>
      <c r="P19" s="184"/>
      <c r="Q19" s="197"/>
      <c r="R19" s="15"/>
    </row>
    <row r="20" spans="1:18" ht="26.25">
      <c r="A20" s="294"/>
      <c r="B20" s="295"/>
      <c r="C20" s="296"/>
      <c r="D20" s="296"/>
      <c r="E20" s="293"/>
      <c r="F20" s="293"/>
      <c r="G20" s="171"/>
      <c r="H20" s="290"/>
      <c r="I20" s="291"/>
      <c r="J20" s="184"/>
      <c r="K20" s="184"/>
      <c r="L20" s="184"/>
      <c r="M20" s="290"/>
      <c r="N20" s="291"/>
      <c r="O20" s="184"/>
      <c r="P20" s="184"/>
      <c r="Q20" s="197"/>
      <c r="R20" s="15"/>
    </row>
    <row r="21" spans="1:18" ht="26.25">
      <c r="A21" s="294"/>
      <c r="B21" s="297"/>
      <c r="C21" s="297"/>
      <c r="D21" s="297"/>
      <c r="E21" s="205"/>
      <c r="F21" s="205"/>
      <c r="G21" s="89"/>
      <c r="H21" s="290"/>
      <c r="I21" s="291"/>
      <c r="J21" s="184"/>
      <c r="K21" s="184"/>
      <c r="L21" s="184"/>
      <c r="M21" s="290"/>
      <c r="N21" s="291"/>
      <c r="O21" s="184"/>
      <c r="P21" s="184"/>
      <c r="Q21" s="197"/>
      <c r="R21" s="15"/>
    </row>
    <row r="22" spans="1:18" ht="26.25">
      <c r="A22" s="294">
        <v>4</v>
      </c>
      <c r="B22" s="295" t="s">
        <v>283</v>
      </c>
      <c r="C22" s="297"/>
      <c r="D22" s="297"/>
      <c r="E22" s="205"/>
      <c r="F22" s="205"/>
      <c r="G22" s="171"/>
      <c r="H22" s="290"/>
      <c r="I22" s="291">
        <f>NDMC!K81</f>
        <v>-5.119014477599999</v>
      </c>
      <c r="J22" s="184"/>
      <c r="K22" s="184"/>
      <c r="L22" s="184"/>
      <c r="M22" s="290"/>
      <c r="N22" s="291">
        <f>NDMC!P81</f>
        <v>-0.26540563</v>
      </c>
      <c r="O22" s="184"/>
      <c r="P22" s="184"/>
      <c r="Q22" s="197"/>
      <c r="R22" s="15"/>
    </row>
    <row r="23" spans="1:18" ht="26.25">
      <c r="A23" s="294"/>
      <c r="B23" s="295"/>
      <c r="C23" s="297"/>
      <c r="D23" s="297"/>
      <c r="E23" s="205"/>
      <c r="F23" s="205"/>
      <c r="G23" s="171"/>
      <c r="H23" s="290"/>
      <c r="I23" s="291"/>
      <c r="J23" s="184"/>
      <c r="K23" s="184"/>
      <c r="L23" s="184"/>
      <c r="M23" s="290"/>
      <c r="N23" s="291"/>
      <c r="O23" s="184"/>
      <c r="P23" s="184"/>
      <c r="Q23" s="197"/>
      <c r="R23" s="15"/>
    </row>
    <row r="24" spans="1:18" ht="26.25">
      <c r="A24" s="294"/>
      <c r="B24" s="297"/>
      <c r="C24" s="297"/>
      <c r="D24" s="297"/>
      <c r="E24" s="205"/>
      <c r="F24" s="205"/>
      <c r="G24" s="89"/>
      <c r="H24" s="290"/>
      <c r="I24" s="291"/>
      <c r="J24" s="184"/>
      <c r="K24" s="184"/>
      <c r="L24" s="184"/>
      <c r="M24" s="290"/>
      <c r="N24" s="291"/>
      <c r="O24" s="184"/>
      <c r="P24" s="184"/>
      <c r="Q24" s="197"/>
      <c r="R24" s="15"/>
    </row>
    <row r="25" spans="1:18" ht="26.25">
      <c r="A25" s="294">
        <v>5</v>
      </c>
      <c r="B25" s="295" t="s">
        <v>284</v>
      </c>
      <c r="C25" s="297"/>
      <c r="D25" s="297"/>
      <c r="E25" s="205"/>
      <c r="F25" s="205"/>
      <c r="G25" s="171"/>
      <c r="H25" s="290"/>
      <c r="I25" s="291">
        <f>MES!K54</f>
        <v>-0.2631095504</v>
      </c>
      <c r="J25" s="184"/>
      <c r="K25" s="290"/>
      <c r="L25" s="184"/>
      <c r="M25" s="290" t="s">
        <v>310</v>
      </c>
      <c r="N25" s="291">
        <f>MES!P54</f>
        <v>0.042844171</v>
      </c>
      <c r="O25" s="184"/>
      <c r="P25" s="184"/>
      <c r="Q25" s="197"/>
      <c r="R25" s="15"/>
    </row>
    <row r="26" spans="1:18" ht="20.25">
      <c r="A26" s="168"/>
      <c r="B26" s="15"/>
      <c r="C26" s="15"/>
      <c r="D26" s="15"/>
      <c r="E26" s="15"/>
      <c r="F26" s="15"/>
      <c r="G26" s="15"/>
      <c r="H26" s="170"/>
      <c r="I26" s="292"/>
      <c r="J26" s="182"/>
      <c r="K26" s="182"/>
      <c r="L26" s="182"/>
      <c r="M26" s="182"/>
      <c r="N26" s="182"/>
      <c r="O26" s="182"/>
      <c r="P26" s="182"/>
      <c r="Q26" s="197"/>
      <c r="R26" s="15"/>
    </row>
    <row r="27" spans="1:18" ht="18">
      <c r="A27" s="164"/>
      <c r="B27" s="150"/>
      <c r="C27" s="173"/>
      <c r="D27" s="173"/>
      <c r="E27" s="173"/>
      <c r="F27" s="173"/>
      <c r="G27" s="174"/>
      <c r="H27" s="170"/>
      <c r="I27" s="15"/>
      <c r="J27" s="15"/>
      <c r="K27" s="15"/>
      <c r="L27" s="15"/>
      <c r="M27" s="15"/>
      <c r="N27" s="15"/>
      <c r="O27" s="15"/>
      <c r="P27" s="15"/>
      <c r="Q27" s="197"/>
      <c r="R27" s="15"/>
    </row>
    <row r="28" spans="1:18" ht="28.5" customHeight="1">
      <c r="A28" s="294">
        <v>6</v>
      </c>
      <c r="B28" s="295" t="s">
        <v>409</v>
      </c>
      <c r="C28" s="297"/>
      <c r="D28" s="297"/>
      <c r="E28" s="205"/>
      <c r="F28" s="205"/>
      <c r="G28" s="171"/>
      <c r="H28" s="290" t="s">
        <v>310</v>
      </c>
      <c r="I28" s="291">
        <f>Railway!K23</f>
        <v>0.1341855304</v>
      </c>
      <c r="J28" s="184"/>
      <c r="K28" s="184"/>
      <c r="L28" s="184"/>
      <c r="M28" s="290"/>
      <c r="N28" s="291">
        <f>Railway!P23</f>
        <v>-0.005500999999999999</v>
      </c>
      <c r="O28" s="15"/>
      <c r="P28" s="15"/>
      <c r="Q28" s="197"/>
      <c r="R28" s="15"/>
    </row>
    <row r="29" spans="1:18" ht="54" customHeight="1" thickBot="1">
      <c r="A29" s="288" t="s">
        <v>285</v>
      </c>
      <c r="B29" s="187"/>
      <c r="C29" s="187"/>
      <c r="D29" s="187"/>
      <c r="E29" s="187"/>
      <c r="F29" s="187"/>
      <c r="G29" s="187"/>
      <c r="H29" s="188"/>
      <c r="I29" s="188"/>
      <c r="J29" s="188"/>
      <c r="K29" s="188"/>
      <c r="L29" s="188"/>
      <c r="M29" s="188"/>
      <c r="N29" s="188"/>
      <c r="O29" s="188"/>
      <c r="P29" s="188"/>
      <c r="Q29" s="198"/>
      <c r="R29" s="15"/>
    </row>
    <row r="30" spans="1:9" ht="13.5" thickTop="1">
      <c r="A30" s="161"/>
      <c r="B30" s="15"/>
      <c r="C30" s="15"/>
      <c r="D30" s="15"/>
      <c r="E30" s="15"/>
      <c r="F30" s="15"/>
      <c r="G30" s="15"/>
      <c r="H30" s="15"/>
      <c r="I30" s="15"/>
    </row>
    <row r="31" spans="1:9" ht="12.75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18">
      <c r="A33" s="173" t="s">
        <v>309</v>
      </c>
      <c r="B33" s="15"/>
      <c r="C33" s="15"/>
      <c r="D33" s="15"/>
      <c r="E33" s="287"/>
      <c r="F33" s="287"/>
      <c r="G33" s="15"/>
      <c r="H33" s="15"/>
      <c r="I33" s="15"/>
    </row>
    <row r="34" spans="1:9" ht="15">
      <c r="A34" s="179"/>
      <c r="B34" s="179"/>
      <c r="C34" s="179"/>
      <c r="D34" s="179"/>
      <c r="E34" s="287"/>
      <c r="F34" s="287"/>
      <c r="G34" s="15"/>
      <c r="H34" s="15"/>
      <c r="I34" s="15"/>
    </row>
    <row r="35" spans="1:9" s="287" customFormat="1" ht="15" customHeight="1">
      <c r="A35" s="299" t="s">
        <v>317</v>
      </c>
      <c r="E35"/>
      <c r="F35"/>
      <c r="G35" s="179"/>
      <c r="H35" s="179"/>
      <c r="I35" s="179"/>
    </row>
    <row r="36" spans="1:9" s="287" customFormat="1" ht="15" customHeight="1">
      <c r="A36" s="299"/>
      <c r="E36"/>
      <c r="F36"/>
      <c r="H36" s="179"/>
      <c r="I36" s="179"/>
    </row>
    <row r="37" spans="1:9" s="287" customFormat="1" ht="15" customHeight="1">
      <c r="A37" s="299" t="s">
        <v>318</v>
      </c>
      <c r="E37"/>
      <c r="F37"/>
      <c r="I37" s="179"/>
    </row>
    <row r="38" spans="1:9" s="287" customFormat="1" ht="15" customHeight="1">
      <c r="A38" s="298"/>
      <c r="E38"/>
      <c r="F38"/>
      <c r="I38" s="179"/>
    </row>
    <row r="39" spans="1:9" s="287" customFormat="1" ht="15" customHeight="1">
      <c r="A39" s="299"/>
      <c r="E39"/>
      <c r="F39"/>
      <c r="I39" s="179"/>
    </row>
    <row r="40" spans="1:6" s="287" customFormat="1" ht="15" customHeight="1">
      <c r="A40" s="299"/>
      <c r="B40" s="286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2023-02-21T11:24:20Z</cp:lastPrinted>
  <dcterms:created xsi:type="dcterms:W3CDTF">1996-10-14T23:33:28Z</dcterms:created>
  <dcterms:modified xsi:type="dcterms:W3CDTF">2023-02-23T07:16:59Z</dcterms:modified>
  <cp:category/>
  <cp:version/>
  <cp:contentType/>
  <cp:contentStatus/>
</cp:coreProperties>
</file>